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4\0711 2Q 2024 Operating Results\"/>
    </mc:Choice>
  </mc:AlternateContent>
  <xr:revisionPtr revIDLastSave="0" documentId="14_{166BD88A-C1A5-491E-BB9F-E7CBFE2D8F7D}" xr6:coauthVersionLast="36" xr6:coauthVersionMax="36" xr10:uidLastSave="{00000000-0000-0000-0000-000000000000}"/>
  <bookViews>
    <workbookView xWindow="-120" yWindow="-120" windowWidth="29040" windowHeight="15840" xr2:uid="{8BED7D6A-33C6-46EF-A708-EB7D78F6E46A}"/>
  </bookViews>
  <sheets>
    <sheet name="Содержание" sheetId="8" r:id="rId1"/>
    <sheet name="Обзор" sheetId="1" r:id="rId2"/>
    <sheet name="Операционные результаты" sheetId="2" r:id="rId3"/>
    <sheet name="ОФР" sheetId="5" r:id="rId4"/>
    <sheet name="Балансовый отчет" sheetId="6" r:id="rId5"/>
    <sheet name="ОДДС" sheetId="7" r:id="rId6"/>
    <sheet name="Оценка активов 2023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5" i="2" l="1"/>
  <c r="O36" i="2"/>
  <c r="O37" i="2"/>
  <c r="O34" i="2"/>
  <c r="O51" i="2"/>
  <c r="O50" i="2"/>
  <c r="O49" i="2"/>
  <c r="O48" i="2"/>
  <c r="O47" i="2"/>
  <c r="O46" i="2"/>
  <c r="O45" i="2"/>
  <c r="O44" i="2"/>
  <c r="O41" i="2"/>
  <c r="O40" i="2"/>
  <c r="O39" i="2"/>
  <c r="O38" i="2"/>
  <c r="O33" i="2"/>
  <c r="O32" i="2"/>
  <c r="O31" i="2"/>
  <c r="O30" i="2"/>
  <c r="O26" i="2"/>
  <c r="O29" i="2"/>
  <c r="O28" i="2"/>
  <c r="O27" i="2"/>
  <c r="O18" i="2" l="1"/>
  <c r="O17" i="2"/>
  <c r="O13" i="2"/>
  <c r="O12" i="2"/>
  <c r="O8" i="2"/>
  <c r="O7" i="2"/>
  <c r="O24" i="2"/>
  <c r="O14" i="2"/>
  <c r="Q70" i="7"/>
  <c r="S70" i="7"/>
  <c r="U70" i="7"/>
  <c r="U68" i="7"/>
  <c r="S68" i="7"/>
  <c r="Q68" i="7"/>
  <c r="AM68" i="7"/>
  <c r="AK68" i="7"/>
  <c r="AI68" i="7"/>
  <c r="AG68" i="7"/>
  <c r="AE68" i="7"/>
  <c r="AC68" i="7"/>
  <c r="AA68" i="7"/>
  <c r="Y68" i="7"/>
  <c r="W68" i="7"/>
  <c r="W70" i="7"/>
  <c r="Y70" i="7"/>
  <c r="AA70" i="7"/>
  <c r="AC70" i="7"/>
  <c r="AE70" i="7"/>
  <c r="AG70" i="7"/>
  <c r="AK70" i="7"/>
  <c r="AI70" i="7"/>
  <c r="C68" i="7" l="1"/>
  <c r="D68" i="7"/>
  <c r="E68" i="7"/>
  <c r="F68" i="7"/>
  <c r="G68" i="7"/>
  <c r="H68" i="7"/>
  <c r="I68" i="7"/>
  <c r="J68" i="7"/>
  <c r="K68" i="7"/>
  <c r="L68" i="7"/>
  <c r="M68" i="7"/>
  <c r="N68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AM70" i="7"/>
  <c r="AO67" i="7"/>
  <c r="AO69" i="7"/>
  <c r="AO68" i="7"/>
  <c r="AO70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6" i="7"/>
  <c r="AO57" i="7"/>
  <c r="AO58" i="7"/>
  <c r="AO59" i="7"/>
  <c r="AO60" i="7"/>
  <c r="AO61" i="7"/>
  <c r="AO62" i="7"/>
  <c r="AO63" i="7"/>
  <c r="AO64" i="7"/>
  <c r="AO65" i="7"/>
  <c r="AO7" i="7"/>
  <c r="AM65" i="7"/>
  <c r="AL65" i="7"/>
  <c r="N65" i="7"/>
  <c r="N53" i="7"/>
  <c r="N39" i="7"/>
  <c r="N36" i="7"/>
  <c r="N64" i="7"/>
  <c r="N62" i="7"/>
  <c r="N61" i="7"/>
  <c r="N60" i="7"/>
  <c r="N57" i="7"/>
  <c r="N56" i="7"/>
  <c r="N52" i="7"/>
  <c r="N35" i="7"/>
  <c r="N23" i="7"/>
  <c r="N20" i="7"/>
  <c r="N18" i="7"/>
  <c r="N14" i="7"/>
  <c r="Z61" i="6"/>
  <c r="AA61" i="6"/>
  <c r="Y60" i="6"/>
  <c r="AA60" i="6"/>
  <c r="AA62" i="6"/>
  <c r="Z60" i="6"/>
  <c r="AA28" i="6" l="1"/>
  <c r="AA27" i="6"/>
  <c r="AA18" i="6"/>
  <c r="AA22" i="6"/>
  <c r="Y27" i="6"/>
  <c r="Y28" i="6"/>
  <c r="Y22" i="6"/>
  <c r="AA39" i="6"/>
  <c r="AA23" i="6"/>
  <c r="AA15" i="6"/>
  <c r="AO52" i="5"/>
  <c r="AO53" i="5"/>
  <c r="AO54" i="5"/>
  <c r="AO55" i="5"/>
  <c r="AO56" i="5"/>
  <c r="AO57" i="5"/>
  <c r="AO58" i="5"/>
  <c r="AO51" i="5"/>
  <c r="AO13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9" i="5"/>
  <c r="AO50" i="5"/>
  <c r="N53" i="5"/>
  <c r="N52" i="5"/>
  <c r="N51" i="5"/>
  <c r="N54" i="5" s="1"/>
  <c r="N56" i="5" s="1"/>
  <c r="N58" i="5" s="1"/>
  <c r="N29" i="5"/>
  <c r="N23" i="5"/>
  <c r="N41" i="5"/>
  <c r="N40" i="5"/>
  <c r="N36" i="5"/>
  <c r="N35" i="5"/>
  <c r="N22" i="5"/>
  <c r="N24" i="5" s="1"/>
  <c r="N16" i="5"/>
  <c r="AO16" i="5" s="1"/>
  <c r="N15" i="5"/>
  <c r="AO15" i="5" s="1"/>
  <c r="N14" i="5"/>
  <c r="AO14" i="5" s="1"/>
  <c r="N12" i="5"/>
  <c r="AO12" i="5" s="1"/>
  <c r="N11" i="5"/>
  <c r="AO11" i="5" s="1"/>
  <c r="N10" i="5"/>
  <c r="AO10" i="5" s="1"/>
  <c r="O27" i="1"/>
  <c r="N27" i="1"/>
  <c r="O25" i="1"/>
  <c r="N25" i="1"/>
  <c r="O16" i="1"/>
  <c r="BP48" i="2" l="1"/>
  <c r="BP44" i="2"/>
  <c r="BP38" i="2"/>
  <c r="BP34" i="2"/>
  <c r="BP30" i="2"/>
  <c r="BP26" i="2"/>
  <c r="N51" i="2" l="1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N48" i="2"/>
  <c r="BO48" i="2"/>
  <c r="BM48" i="2"/>
  <c r="BN44" i="2"/>
  <c r="BO44" i="2"/>
  <c r="BM44" i="2"/>
  <c r="BN38" i="2"/>
  <c r="BO38" i="2"/>
  <c r="BM38" i="2"/>
  <c r="BN34" i="2"/>
  <c r="BO34" i="2"/>
  <c r="BM34" i="2"/>
  <c r="BN30" i="2"/>
  <c r="BO30" i="2"/>
  <c r="BM30" i="2"/>
  <c r="BN26" i="2"/>
  <c r="BO26" i="2"/>
  <c r="BM26" i="2"/>
  <c r="N14" i="2"/>
  <c r="N8" i="2"/>
  <c r="N12" i="2"/>
  <c r="N13" i="2"/>
  <c r="N17" i="2"/>
  <c r="N18" i="2"/>
  <c r="N7" i="2"/>
  <c r="BN24" i="2" l="1"/>
  <c r="BO24" i="2"/>
  <c r="BM24" i="2"/>
  <c r="N24" i="2"/>
  <c r="AN29" i="5" l="1"/>
  <c r="Z22" i="6" l="1"/>
  <c r="X65" i="6" l="1"/>
  <c r="AN28" i="7"/>
  <c r="B21" i="7"/>
  <c r="C21" i="7"/>
  <c r="D21" i="7"/>
  <c r="E21" i="7"/>
  <c r="F21" i="7"/>
  <c r="G21" i="7"/>
  <c r="H21" i="7"/>
  <c r="I21" i="7"/>
  <c r="J21" i="7"/>
  <c r="K21" i="7"/>
  <c r="L21" i="7"/>
  <c r="M21" i="7"/>
  <c r="AN23" i="5"/>
  <c r="Y39" i="6"/>
  <c r="Z18" i="6"/>
  <c r="Z23" i="6"/>
  <c r="AN50" i="5"/>
  <c r="AN17" i="5" l="1"/>
  <c r="AN65" i="7"/>
  <c r="AN53" i="7"/>
  <c r="AN36" i="7"/>
  <c r="Z39" i="6"/>
  <c r="Z15" i="6"/>
  <c r="AN53" i="5"/>
  <c r="AN52" i="5"/>
  <c r="AN51" i="5"/>
  <c r="AN24" i="5"/>
  <c r="AN39" i="7" l="1"/>
  <c r="AN31" i="5"/>
  <c r="AN67" i="7"/>
  <c r="AN54" i="5"/>
  <c r="AN56" i="5" s="1"/>
  <c r="AN58" i="5" s="1"/>
  <c r="AN33" i="5" l="1"/>
  <c r="AN34" i="5" l="1"/>
  <c r="AN37" i="5" l="1"/>
  <c r="M10" i="7"/>
  <c r="M11" i="7"/>
  <c r="M12" i="7"/>
  <c r="M13" i="7"/>
  <c r="M14" i="7"/>
  <c r="M15" i="7"/>
  <c r="M16" i="7"/>
  <c r="M17" i="7"/>
  <c r="M18" i="7"/>
  <c r="M19" i="7"/>
  <c r="M20" i="7"/>
  <c r="M22" i="7"/>
  <c r="M23" i="7"/>
  <c r="M24" i="7"/>
  <c r="M25" i="7"/>
  <c r="M26" i="7"/>
  <c r="M27" i="7"/>
  <c r="M29" i="7"/>
  <c r="M30" i="7"/>
  <c r="M32" i="7"/>
  <c r="M34" i="7"/>
  <c r="M31" i="7"/>
  <c r="M33" i="7"/>
  <c r="M35" i="7"/>
  <c r="M37" i="7"/>
  <c r="M38" i="7"/>
  <c r="M42" i="7"/>
  <c r="M43" i="7"/>
  <c r="M44" i="7"/>
  <c r="M45" i="7"/>
  <c r="M46" i="7"/>
  <c r="M47" i="7"/>
  <c r="M48" i="7"/>
  <c r="M49" i="7"/>
  <c r="M50" i="7"/>
  <c r="M51" i="7"/>
  <c r="M52" i="7"/>
  <c r="M56" i="7"/>
  <c r="M57" i="7"/>
  <c r="M58" i="7"/>
  <c r="M59" i="7"/>
  <c r="M60" i="7"/>
  <c r="M61" i="7"/>
  <c r="M62" i="7"/>
  <c r="M63" i="7"/>
  <c r="M64" i="7"/>
  <c r="M69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5" i="5"/>
  <c r="M36" i="5"/>
  <c r="M37" i="5"/>
  <c r="M38" i="5"/>
  <c r="M40" i="5"/>
  <c r="M41" i="5"/>
  <c r="M42" i="5"/>
  <c r="M43" i="5"/>
  <c r="M9" i="5"/>
  <c r="X18" i="6"/>
  <c r="AN39" i="5" l="1"/>
  <c r="AN42" i="5"/>
  <c r="AN44" i="5" l="1"/>
  <c r="AL53" i="7"/>
  <c r="M53" i="7" s="1"/>
  <c r="AL28" i="7"/>
  <c r="X66" i="6"/>
  <c r="X52" i="6"/>
  <c r="X39" i="6"/>
  <c r="X23" i="6"/>
  <c r="X15" i="6"/>
  <c r="AL53" i="5"/>
  <c r="M53" i="5" s="1"/>
  <c r="AL52" i="5"/>
  <c r="M52" i="5" s="1"/>
  <c r="AL51" i="5"/>
  <c r="AL44" i="5"/>
  <c r="M44" i="5" s="1"/>
  <c r="AL39" i="5"/>
  <c r="M39" i="5" s="1"/>
  <c r="AL33" i="5"/>
  <c r="AL29" i="5"/>
  <c r="M29" i="5" s="1"/>
  <c r="AL24" i="5"/>
  <c r="M24" i="5" s="1"/>
  <c r="M48" i="1"/>
  <c r="M34" i="1"/>
  <c r="AL34" i="5" l="1"/>
  <c r="M34" i="5" s="1"/>
  <c r="M33" i="5"/>
  <c r="AL54" i="5"/>
  <c r="M51" i="5"/>
  <c r="AL36" i="7"/>
  <c r="M28" i="7"/>
  <c r="L69" i="7"/>
  <c r="L65" i="7"/>
  <c r="L64" i="7"/>
  <c r="L63" i="7"/>
  <c r="L62" i="7"/>
  <c r="L61" i="7"/>
  <c r="L60" i="7"/>
  <c r="L59" i="7"/>
  <c r="L58" i="7"/>
  <c r="L57" i="7"/>
  <c r="L56" i="7"/>
  <c r="L53" i="7"/>
  <c r="L52" i="7"/>
  <c r="L51" i="7"/>
  <c r="L50" i="7"/>
  <c r="L49" i="7"/>
  <c r="L48" i="7"/>
  <c r="L47" i="7"/>
  <c r="L46" i="7"/>
  <c r="L45" i="7"/>
  <c r="L44" i="7"/>
  <c r="L43" i="7"/>
  <c r="L42" i="7"/>
  <c r="L39" i="7"/>
  <c r="L12" i="7"/>
  <c r="L13" i="7"/>
  <c r="L14" i="7"/>
  <c r="L15" i="7"/>
  <c r="L16" i="7"/>
  <c r="L17" i="7"/>
  <c r="L18" i="7"/>
  <c r="L19" i="7"/>
  <c r="L20" i="7"/>
  <c r="L23" i="7"/>
  <c r="L24" i="7"/>
  <c r="L25" i="7"/>
  <c r="L26" i="7"/>
  <c r="L27" i="7"/>
  <c r="L28" i="7"/>
  <c r="L29" i="7"/>
  <c r="L30" i="7"/>
  <c r="L32" i="7"/>
  <c r="L34" i="7"/>
  <c r="L31" i="7"/>
  <c r="L33" i="7"/>
  <c r="L35" i="7"/>
  <c r="L36" i="7"/>
  <c r="L37" i="7"/>
  <c r="L38" i="7"/>
  <c r="L11" i="7"/>
  <c r="L10" i="7"/>
  <c r="L7" i="7"/>
  <c r="AL56" i="5" l="1"/>
  <c r="M54" i="5"/>
  <c r="AL39" i="7"/>
  <c r="M36" i="7"/>
  <c r="W39" i="6"/>
  <c r="V23" i="6"/>
  <c r="L57" i="5"/>
  <c r="L58" i="5"/>
  <c r="M10" i="1" s="1"/>
  <c r="AK51" i="5"/>
  <c r="AK52" i="5"/>
  <c r="AK53" i="5"/>
  <c r="AJ52" i="5"/>
  <c r="AJ53" i="5"/>
  <c r="AJ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L58" i="5" l="1"/>
  <c r="M58" i="5" s="1"/>
  <c r="M56" i="5"/>
  <c r="AL67" i="7"/>
  <c r="M39" i="7"/>
  <c r="L53" i="5"/>
  <c r="L52" i="5"/>
  <c r="AK54" i="5"/>
  <c r="AK56" i="5" s="1"/>
  <c r="L55" i="5"/>
  <c r="M12" i="2"/>
  <c r="M37" i="1" s="1"/>
  <c r="M50" i="2"/>
  <c r="M46" i="2" l="1"/>
  <c r="M45" i="2"/>
  <c r="M40" i="2"/>
  <c r="M39" i="2"/>
  <c r="M7" i="2"/>
  <c r="M32" i="1" s="1"/>
  <c r="AJ51" i="5" l="1"/>
  <c r="V22" i="6"/>
  <c r="V18" i="6" s="1"/>
  <c r="L51" i="5" l="1"/>
  <c r="AJ54" i="5"/>
  <c r="BF44" i="2"/>
  <c r="BE44" i="2"/>
  <c r="M44" i="2" s="1"/>
  <c r="BD44" i="2"/>
  <c r="BC44" i="2"/>
  <c r="BB44" i="2"/>
  <c r="BA44" i="2"/>
  <c r="L45" i="2"/>
  <c r="L46" i="2"/>
  <c r="L54" i="5" l="1"/>
  <c r="AJ56" i="5"/>
  <c r="L56" i="5" s="1"/>
  <c r="M11" i="1" s="1"/>
  <c r="M32" i="2" l="1"/>
  <c r="M31" i="2"/>
  <c r="BF30" i="2"/>
  <c r="BE30" i="2"/>
  <c r="M30" i="2" l="1"/>
  <c r="K69" i="7" l="1"/>
  <c r="J69" i="7"/>
  <c r="I69" i="7"/>
  <c r="H69" i="7"/>
  <c r="G69" i="7"/>
  <c r="F69" i="7"/>
  <c r="E69" i="7"/>
  <c r="D69" i="7"/>
  <c r="C69" i="7"/>
  <c r="B69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60" i="7"/>
  <c r="J60" i="7"/>
  <c r="I60" i="7"/>
  <c r="H60" i="7"/>
  <c r="G60" i="7"/>
  <c r="F60" i="7"/>
  <c r="E60" i="7"/>
  <c r="D60" i="7"/>
  <c r="C60" i="7"/>
  <c r="B60" i="7"/>
  <c r="K59" i="7"/>
  <c r="J59" i="7"/>
  <c r="I59" i="7"/>
  <c r="H59" i="7"/>
  <c r="G59" i="7"/>
  <c r="F59" i="7"/>
  <c r="E59" i="7"/>
  <c r="D59" i="7"/>
  <c r="C59" i="7"/>
  <c r="B59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6" i="7"/>
  <c r="J46" i="7"/>
  <c r="I46" i="7"/>
  <c r="H46" i="7"/>
  <c r="G46" i="7"/>
  <c r="F46" i="7"/>
  <c r="E46" i="7"/>
  <c r="D46" i="7"/>
  <c r="C46" i="7"/>
  <c r="B46" i="7"/>
  <c r="K45" i="7"/>
  <c r="J45" i="7"/>
  <c r="I45" i="7"/>
  <c r="H45" i="7"/>
  <c r="G45" i="7"/>
  <c r="F45" i="7"/>
  <c r="E45" i="7"/>
  <c r="D45" i="7"/>
  <c r="C45" i="7"/>
  <c r="B45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39" i="7"/>
  <c r="J39" i="7"/>
  <c r="I39" i="7"/>
  <c r="H39" i="7"/>
  <c r="G39" i="7"/>
  <c r="F39" i="7"/>
  <c r="E39" i="7"/>
  <c r="D39" i="7"/>
  <c r="C39" i="7"/>
  <c r="B39" i="7"/>
  <c r="K38" i="7"/>
  <c r="J38" i="7"/>
  <c r="I38" i="7"/>
  <c r="H38" i="7"/>
  <c r="G38" i="7"/>
  <c r="F38" i="7"/>
  <c r="E38" i="7"/>
  <c r="D38" i="7"/>
  <c r="C38" i="7"/>
  <c r="B38" i="7"/>
  <c r="K37" i="7"/>
  <c r="J37" i="7"/>
  <c r="I37" i="7"/>
  <c r="H37" i="7"/>
  <c r="G37" i="7"/>
  <c r="F37" i="7"/>
  <c r="E37" i="7"/>
  <c r="D37" i="7"/>
  <c r="C37" i="7"/>
  <c r="B37" i="7"/>
  <c r="K36" i="7"/>
  <c r="J36" i="7"/>
  <c r="I36" i="7"/>
  <c r="H36" i="7"/>
  <c r="G36" i="7"/>
  <c r="F36" i="7"/>
  <c r="E36" i="7"/>
  <c r="D36" i="7"/>
  <c r="C36" i="7"/>
  <c r="B36" i="7"/>
  <c r="K35" i="7"/>
  <c r="J35" i="7"/>
  <c r="I35" i="7"/>
  <c r="H35" i="7"/>
  <c r="G35" i="7"/>
  <c r="F35" i="7"/>
  <c r="E35" i="7"/>
  <c r="D35" i="7"/>
  <c r="C35" i="7"/>
  <c r="B35" i="7"/>
  <c r="K33" i="7"/>
  <c r="J33" i="7"/>
  <c r="I33" i="7"/>
  <c r="H33" i="7"/>
  <c r="G33" i="7"/>
  <c r="F33" i="7"/>
  <c r="E33" i="7"/>
  <c r="D33" i="7"/>
  <c r="C33" i="7"/>
  <c r="B33" i="7"/>
  <c r="K31" i="7"/>
  <c r="J31" i="7"/>
  <c r="I31" i="7"/>
  <c r="H31" i="7"/>
  <c r="G31" i="7"/>
  <c r="F31" i="7"/>
  <c r="E31" i="7"/>
  <c r="D31" i="7"/>
  <c r="C31" i="7"/>
  <c r="B31" i="7"/>
  <c r="K34" i="7"/>
  <c r="J34" i="7"/>
  <c r="I34" i="7"/>
  <c r="H34" i="7"/>
  <c r="G34" i="7"/>
  <c r="F34" i="7"/>
  <c r="E34" i="7"/>
  <c r="D34" i="7"/>
  <c r="C34" i="7"/>
  <c r="B34" i="7"/>
  <c r="K32" i="7"/>
  <c r="J32" i="7"/>
  <c r="I32" i="7"/>
  <c r="H32" i="7"/>
  <c r="G32" i="7"/>
  <c r="F32" i="7"/>
  <c r="E32" i="7"/>
  <c r="D32" i="7"/>
  <c r="C32" i="7"/>
  <c r="B32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5" i="7"/>
  <c r="J25" i="7"/>
  <c r="I25" i="7"/>
  <c r="H25" i="7"/>
  <c r="G25" i="7"/>
  <c r="F25" i="7"/>
  <c r="E25" i="7"/>
  <c r="D25" i="7"/>
  <c r="C25" i="7"/>
  <c r="B25" i="7"/>
  <c r="K24" i="7"/>
  <c r="J24" i="7"/>
  <c r="I24" i="7"/>
  <c r="H24" i="7"/>
  <c r="G24" i="7"/>
  <c r="F24" i="7"/>
  <c r="E24" i="7"/>
  <c r="D24" i="7"/>
  <c r="C24" i="7"/>
  <c r="B24" i="7"/>
  <c r="K23" i="7"/>
  <c r="J23" i="7"/>
  <c r="I23" i="7"/>
  <c r="H23" i="7"/>
  <c r="G23" i="7"/>
  <c r="F23" i="7"/>
  <c r="E23" i="7"/>
  <c r="D23" i="7"/>
  <c r="C23" i="7"/>
  <c r="B23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8" i="7"/>
  <c r="J18" i="7"/>
  <c r="I18" i="7"/>
  <c r="H18" i="7"/>
  <c r="G18" i="7"/>
  <c r="F18" i="7"/>
  <c r="E18" i="7"/>
  <c r="D18" i="7"/>
  <c r="C18" i="7"/>
  <c r="B18" i="7"/>
  <c r="K16" i="7"/>
  <c r="J16" i="7"/>
  <c r="I16" i="7"/>
  <c r="H16" i="7"/>
  <c r="G16" i="7"/>
  <c r="F16" i="7"/>
  <c r="E16" i="7"/>
  <c r="D16" i="7"/>
  <c r="C16" i="7"/>
  <c r="B16" i="7"/>
  <c r="K15" i="7"/>
  <c r="J15" i="7"/>
  <c r="I15" i="7"/>
  <c r="H15" i="7"/>
  <c r="G15" i="7"/>
  <c r="F15" i="7"/>
  <c r="E15" i="7"/>
  <c r="D15" i="7"/>
  <c r="C15" i="7"/>
  <c r="B15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F48" i="2"/>
  <c r="BE48" i="2"/>
  <c r="M48" i="2" s="1"/>
  <c r="BD48" i="2"/>
  <c r="BC48" i="2"/>
  <c r="BB48" i="2"/>
  <c r="BA48" i="2"/>
  <c r="AZ48" i="2"/>
  <c r="AY48" i="2"/>
  <c r="AX48" i="2"/>
  <c r="AW48" i="2"/>
  <c r="AV48" i="2"/>
  <c r="AU48" i="2"/>
  <c r="J48" i="2" s="1"/>
  <c r="I48" i="2"/>
  <c r="K46" i="2"/>
  <c r="J46" i="2"/>
  <c r="K45" i="2"/>
  <c r="J45" i="2"/>
  <c r="AZ44" i="2"/>
  <c r="AY44" i="2"/>
  <c r="AX44" i="2"/>
  <c r="AW44" i="2"/>
  <c r="AV44" i="2"/>
  <c r="AU44" i="2"/>
  <c r="AT44" i="2"/>
  <c r="AS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I38" i="2"/>
  <c r="H38" i="2"/>
  <c r="G38" i="2"/>
  <c r="F38" i="2"/>
  <c r="E38" i="2"/>
  <c r="D38" i="2"/>
  <c r="L32" i="2"/>
  <c r="K32" i="2"/>
  <c r="J32" i="2"/>
  <c r="L31" i="2"/>
  <c r="K31" i="2"/>
  <c r="J31" i="2"/>
  <c r="BD30" i="2"/>
  <c r="BC30" i="2"/>
  <c r="BB30" i="2"/>
  <c r="BA30" i="2"/>
  <c r="AZ30" i="2"/>
  <c r="AY30" i="2"/>
  <c r="AX30" i="2"/>
  <c r="AW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F26" i="2"/>
  <c r="BE26" i="2"/>
  <c r="BD26" i="2"/>
  <c r="BC26" i="2"/>
  <c r="BB26" i="2"/>
  <c r="BA26" i="2"/>
  <c r="AZ26" i="2"/>
  <c r="AY26" i="2"/>
  <c r="AX26" i="2"/>
  <c r="AW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E14" i="2" l="1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<sst xmlns="http://schemas.openxmlformats.org/spreadsheetml/2006/main" count="992" uniqueCount="493">
  <si>
    <t>Pre-ppa EBITDA</t>
  </si>
  <si>
    <t>EBITDA</t>
  </si>
  <si>
    <t>x</t>
  </si>
  <si>
    <t> </t>
  </si>
  <si>
    <t>%</t>
  </si>
  <si>
    <t>-</t>
  </si>
  <si>
    <t>Botanica</t>
  </si>
  <si>
    <t>Domino</t>
  </si>
  <si>
    <t>Fusion</t>
  </si>
  <si>
    <t xml:space="preserve">ir@etalongroup.com 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</si>
  <si>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</si>
  <si>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</si>
  <si>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Pushkin Village</t>
  </si>
  <si>
    <t>Voxhall</t>
  </si>
  <si>
    <t xml:space="preserve"> 30.06.2022</t>
  </si>
  <si>
    <t>#</t>
  </si>
  <si>
    <t>Nagatino i-Land</t>
  </si>
  <si>
    <t>2019 - 2023</t>
  </si>
  <si>
    <t>2011 - 2017, 2019, 2022, 2023</t>
  </si>
  <si>
    <t>2023 - 2024</t>
  </si>
  <si>
    <t>2018 - 2021, 2022, 2023</t>
  </si>
  <si>
    <t>2022, 2024</t>
  </si>
  <si>
    <t>iLona</t>
  </si>
  <si>
    <t>Wellamo</t>
  </si>
  <si>
    <t>Total Current Projects St Petersburg</t>
  </si>
  <si>
    <t>2024 - 2030</t>
  </si>
  <si>
    <t>Suomen Ranta</t>
  </si>
  <si>
    <t>2023, 2024</t>
  </si>
  <si>
    <t>Rauta</t>
  </si>
  <si>
    <t>2023 - 2027</t>
  </si>
  <si>
    <t>2025 - 2027</t>
  </si>
  <si>
    <t>2024 - 2026</t>
  </si>
  <si>
    <t>2023, 2026</t>
  </si>
  <si>
    <t>Green</t>
  </si>
  <si>
    <t>2016 - 2018</t>
  </si>
  <si>
    <t>2020 - 2021</t>
  </si>
  <si>
    <t>2018 - 2019, 2021</t>
  </si>
  <si>
    <t>2022 - 2023</t>
  </si>
  <si>
    <t>2015 - 2017</t>
  </si>
  <si>
    <t>Tarmo</t>
  </si>
  <si>
    <t xml:space="preserve"> 30.06.2023</t>
  </si>
  <si>
    <t xml:space="preserve"> 31.12.2023</t>
  </si>
  <si>
    <t>n/a</t>
  </si>
  <si>
    <t>2023 - 2036</t>
  </si>
  <si>
    <t>2021 - 2023, 2026 - 2027</t>
  </si>
  <si>
    <t>2026 - 2029</t>
  </si>
  <si>
    <t>2024 - 2039</t>
  </si>
  <si>
    <t>2022, 2024 - 2038</t>
  </si>
  <si>
    <t>na</t>
  </si>
  <si>
    <t>Akseli</t>
  </si>
  <si>
    <t>IR-команда</t>
  </si>
  <si>
    <t>СОДЕРЖАНИЕ</t>
  </si>
  <si>
    <t>Обзор</t>
  </si>
  <si>
    <t>Операционные результаты</t>
  </si>
  <si>
    <t>Основные операционные показатели</t>
  </si>
  <si>
    <t>Основные операционные показатели по регионам</t>
  </si>
  <si>
    <t>Оценка земельного банка</t>
  </si>
  <si>
    <t xml:space="preserve">EBITDA </t>
  </si>
  <si>
    <t>Финансовая отчетность (IFRS)</t>
  </si>
  <si>
    <t>Консолидированный отчет о прибыли и убытке</t>
  </si>
  <si>
    <t>Консолидированный отчет о финансовом положении</t>
  </si>
  <si>
    <t>Консолидированный отчет о движении денежных средств</t>
  </si>
  <si>
    <t>К содержанию</t>
  </si>
  <si>
    <t>ОТЧЕТ О ПРИБЫЛИ И УБЫТКЕ</t>
  </si>
  <si>
    <t>Выручка</t>
  </si>
  <si>
    <t>Валовая прибыль</t>
  </si>
  <si>
    <t>Pre-PPA валовая прибыль</t>
  </si>
  <si>
    <t>Чистая прибыль</t>
  </si>
  <si>
    <t>ОТЧЕТ О ФИНАНСОВОМ ПОЛОЖЕНИИ</t>
  </si>
  <si>
    <t>Валовый долг</t>
  </si>
  <si>
    <t>Корпоративный долг</t>
  </si>
  <si>
    <t>Проектный долг</t>
  </si>
  <si>
    <r>
      <t>Денежные средства и эквиваленты</t>
    </r>
    <r>
      <rPr>
        <vertAlign val="superscript"/>
        <sz val="10"/>
        <color rgb="FF000000"/>
        <rFont val="Arial"/>
        <family val="2"/>
        <charset val="204"/>
      </rPr>
      <t>(1)</t>
    </r>
  </si>
  <si>
    <t>Денежные средства на эскроу</t>
  </si>
  <si>
    <t>Чистый корпоративный долг (денежная позиция)</t>
  </si>
  <si>
    <t>Чистый корпоративный долг/pre-PPA EBITDA</t>
  </si>
  <si>
    <t>млн руб.</t>
  </si>
  <si>
    <t>руб./кв. м</t>
  </si>
  <si>
    <t>ОТЧЕТ О ДВИЖЕНИИ ДЕНЕЖНЫХ СРЕДСТВ</t>
  </si>
  <si>
    <t>Операционный денежный поток (ОСА) за вычетом выплаченных процентов</t>
  </si>
  <si>
    <t xml:space="preserve">OCF с учетом поступлений на эскроу </t>
  </si>
  <si>
    <t>Свободный денежный поток (FCF)</t>
  </si>
  <si>
    <t>FCF с учетом поступлений на эскроу</t>
  </si>
  <si>
    <t>Денежные поступления на эскроу</t>
  </si>
  <si>
    <t>ПРОДАЖИ И ДЕНЕЖНЫЕ ПОСТУПЛЕНИЯ</t>
  </si>
  <si>
    <t>Денежные поступления</t>
  </si>
  <si>
    <t>Средняя цена</t>
  </si>
  <si>
    <t>Количество новых договоров</t>
  </si>
  <si>
    <t>Количество ипотечных договоров</t>
  </si>
  <si>
    <t>ЗАКЛЮЧЕННЫЕ ДОГОВОРЫ И ИПОТЕЧНЫЕ ПРОДАЖИ</t>
  </si>
  <si>
    <t>Доля ипотечных продаж</t>
  </si>
  <si>
    <t>ПРОДАЖИ И ВВОД В ЭКСПЛУАТАЦИЮ</t>
  </si>
  <si>
    <t xml:space="preserve">Продажи   </t>
  </si>
  <si>
    <t>Ввод в эксплуатацию</t>
  </si>
  <si>
    <t>кв. м</t>
  </si>
  <si>
    <t>ПОРТФЕЛЬ ПРОЕКТОВ</t>
  </si>
  <si>
    <t>Рыночная стоимость активов</t>
  </si>
  <si>
    <t>Рыночная стоимость портфеля проектов</t>
  </si>
  <si>
    <t>Нереализованная чистая продаваемая площадь (NSA)</t>
  </si>
  <si>
    <t>(1) Включая банковские депозиты сроком свыше 3 месяцев</t>
  </si>
  <si>
    <t>тыс. кв. м</t>
  </si>
  <si>
    <t xml:space="preserve">Продажи    </t>
  </si>
  <si>
    <t>1 кв. 2011</t>
  </si>
  <si>
    <t>2 кв. 2011</t>
  </si>
  <si>
    <t>3 кв. 2011</t>
  </si>
  <si>
    <t>4 кв. 2011</t>
  </si>
  <si>
    <t>1 кв. 2012</t>
  </si>
  <si>
    <t>2 кв. 2012</t>
  </si>
  <si>
    <t>3 кв. 2012</t>
  </si>
  <si>
    <t>4 кв. 2012</t>
  </si>
  <si>
    <t>1 кв. 2013</t>
  </si>
  <si>
    <t>2 кв. 2013</t>
  </si>
  <si>
    <t>3 кв. 2013</t>
  </si>
  <si>
    <t>4 кв. 2013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</si>
  <si>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</si>
  <si>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</si>
  <si>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</si>
  <si>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</si>
  <si>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</si>
  <si>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</si>
  <si>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</si>
  <si>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</si>
  <si>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</si>
  <si>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</si>
  <si>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</si>
  <si>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</si>
  <si>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</si>
  <si>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</si>
  <si>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</si>
  <si>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</si>
  <si>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</si>
  <si>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</si>
  <si>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</si>
  <si>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</si>
  <si>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</si>
  <si>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</si>
  <si>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</si>
  <si>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</si>
  <si>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</si>
  <si>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</si>
  <si>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</si>
  <si>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</si>
  <si>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</si>
  <si>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</si>
  <si>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</si>
  <si>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</si>
  <si>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1 кв. 2022</t>
  </si>
  <si>
    <t>2 кв. 2022</t>
  </si>
  <si>
    <t>3 кв. 2022</t>
  </si>
  <si>
    <t>4 кв. 2022</t>
  </si>
  <si>
    <t>4 кв. 2023</t>
  </si>
  <si>
    <t>1 кв. 2024</t>
  </si>
  <si>
    <t>1 кв. 2023</t>
  </si>
  <si>
    <t>2 кв. 2023</t>
  </si>
  <si>
    <t>3 кв. 2023</t>
  </si>
  <si>
    <t>Москва</t>
  </si>
  <si>
    <t>Санкт-Петербург</t>
  </si>
  <si>
    <t>Регионы</t>
  </si>
  <si>
    <t>Консолидированный отчет о прибыли или убытке и прочем совокупном доходе (МСФО)</t>
  </si>
  <si>
    <t>Себестоимость</t>
  </si>
  <si>
    <t xml:space="preserve">Выручка от реализации недвижимости, учитываемой по первоначальной стоимости </t>
  </si>
  <si>
    <t xml:space="preserve">Выручка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   </t>
  </si>
  <si>
    <t>Прочая выручка</t>
  </si>
  <si>
    <t xml:space="preserve">Себестоимость продаж недвижимости, учитываемой по первоначальной стоимости </t>
  </si>
  <si>
    <t>Себестоимость продаж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</si>
  <si>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себестоимость</t>
  </si>
  <si>
    <t>Общехозяйственные и административные расходы</t>
  </si>
  <si>
    <t>Коммерческие расходы</t>
  </si>
  <si>
    <t>Убыток от обесценения торговой и прочей дебиторской задолженности</t>
  </si>
  <si>
    <t>Прибыль от выгодной покупки бизнеса</t>
  </si>
  <si>
    <t>Прочие расходы, нетто</t>
  </si>
  <si>
    <t>Результаты от операционной деятельности</t>
  </si>
  <si>
    <t>Процентные финансовые доходы</t>
  </si>
  <si>
    <t xml:space="preserve">Финансовые доходы - прочее </t>
  </si>
  <si>
    <t>Финансовые расходы</t>
  </si>
  <si>
    <t>Чистые финансовые расходы</t>
  </si>
  <si>
    <t>Доля в прибыли/(убытке) объектов инвестиций, учитываемых методом долевого участия (за вычетом налога на прибыль)</t>
  </si>
  <si>
    <t>Прибыль до налогообложения</t>
  </si>
  <si>
    <t>Расход по налогу на прибыль</t>
  </si>
  <si>
    <t>Прибыль за год</t>
  </si>
  <si>
    <t>Общий совокупный доход за год</t>
  </si>
  <si>
    <t>Прибыль, относимая на:</t>
  </si>
  <si>
    <t>Акционеров компании</t>
  </si>
  <si>
    <t>Неконтролирующие доли участия</t>
  </si>
  <si>
    <t>Итого совокупный доход, относимый на:</t>
  </si>
  <si>
    <t>Консолидированный отчет о финансовом положении (МСФО)</t>
  </si>
  <si>
    <t xml:space="preserve">млн руб. </t>
  </si>
  <si>
    <t>АКТИВЫ</t>
  </si>
  <si>
    <t>Внеоборотные активы</t>
  </si>
  <si>
    <t>Основные средства</t>
  </si>
  <si>
    <t>Нематериальные активы</t>
  </si>
  <si>
    <t>Инвестиционная недвижимость</t>
  </si>
  <si>
    <t>Прочие долгосрочные вложения</t>
  </si>
  <si>
    <t>Торговая и прочая дебиторская задолженность</t>
  </si>
  <si>
    <t>Отложенные налоговые активы</t>
  </si>
  <si>
    <t>Прочие внеоборотные активы</t>
  </si>
  <si>
    <t>Итого внеоборотные активы</t>
  </si>
  <si>
    <t>Оборотные активы</t>
  </si>
  <si>
    <t>Запасы:</t>
  </si>
  <si>
    <t>Запасы в стадии строительства</t>
  </si>
  <si>
    <t>Запасы - готовая продукция</t>
  </si>
  <si>
    <t>Прочие запасы</t>
  </si>
  <si>
    <t>Резерв под обесценение*</t>
  </si>
  <si>
    <t>Активы по договорам, торговая и прочая дебиторская задолженность:</t>
  </si>
  <si>
    <t>Авансы выданные</t>
  </si>
  <si>
    <t xml:space="preserve">Активы по договорам  </t>
  </si>
  <si>
    <t>Торговая дебиторская задолженность</t>
  </si>
  <si>
    <t>Прочая дебиторская задолженность</t>
  </si>
  <si>
    <t>Резерв по сомнительной дебиторской задолженности*</t>
  </si>
  <si>
    <t>Затраты на заключение договоров</t>
  </si>
  <si>
    <t>Прочие краткосрочные вложения</t>
  </si>
  <si>
    <t>Денежные средства и их эквиваленты</t>
  </si>
  <si>
    <t>Прочие оборотные активы</t>
  </si>
  <si>
    <t>Итого оборотные активы</t>
  </si>
  <si>
    <t>Активы на продажу</t>
  </si>
  <si>
    <t>ИТОГО АКТИВЫ</t>
  </si>
  <si>
    <t>КАПИТАЛ И ОБЯЗАТЕЛЬСТВА</t>
  </si>
  <si>
    <t>Собственный капитал и резервы</t>
  </si>
  <si>
    <t>Акционерный капитал:</t>
  </si>
  <si>
    <t xml:space="preserve">Акционерный капитал </t>
  </si>
  <si>
    <t>Добавочный капитал</t>
  </si>
  <si>
    <t>Резерв под собственные акции</t>
  </si>
  <si>
    <t>Нераспределенная прибыль</t>
  </si>
  <si>
    <t>Итого капитал, относимый к собственникам Компании</t>
  </si>
  <si>
    <t xml:space="preserve">Итого капитал   </t>
  </si>
  <si>
    <t>Долгосрочные обязательства</t>
  </si>
  <si>
    <t>Кредиты и займы</t>
  </si>
  <si>
    <t>Обязательства по договорам, торговая и прочая кредиторская задолженность</t>
  </si>
  <si>
    <t>Торговая и прочая кредиторская задолженность</t>
  </si>
  <si>
    <t>Обязательства по договорам</t>
  </si>
  <si>
    <t>Резервы</t>
  </si>
  <si>
    <t>Отложенные налоговые обязательства</t>
  </si>
  <si>
    <t>Итого долгосрочные обязательства</t>
  </si>
  <si>
    <t>Краткосрочные обязательства</t>
  </si>
  <si>
    <t>Итого краткосрочные обязательства</t>
  </si>
  <si>
    <t>ИТОГО КАПИТАЛ И ОБЯЗАТЕЛЬСТВА</t>
  </si>
  <si>
    <t xml:space="preserve">Валовая прибыль от реализации недвижимости, учитываемой по первоначальной стоимости </t>
  </si>
  <si>
    <t>Валовая прибыль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</si>
  <si>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валовая прибыль</t>
  </si>
  <si>
    <t>За вычетом: Общехозяйственных и административных расходов</t>
  </si>
  <si>
    <t>За вычетом: Коммерческих расходов</t>
  </si>
  <si>
    <t>Скорректированная операционная прибыль</t>
  </si>
  <si>
    <t>С учетом: Амортизации</t>
  </si>
  <si>
    <t xml:space="preserve">С учетом: PPA в составе себестоимости </t>
  </si>
  <si>
    <t>EBITDA, скорректированная на PPA</t>
  </si>
  <si>
    <t>Консолидированный отчет о движении денежных средств (МСФО)</t>
  </si>
  <si>
    <t>ОПЕРАЦИОННАЯ ДЕЯТЕЛЬНОСТЬ</t>
  </si>
  <si>
    <t>Корректировки:</t>
  </si>
  <si>
    <t>Амортизация</t>
  </si>
  <si>
    <t>(Прибыль)/убыток от выбытия основных средств</t>
  </si>
  <si>
    <t>Убыток от обесценения запасов</t>
  </si>
  <si>
    <t>Убыток от выбытия инвестиционной недвижимости</t>
  </si>
  <si>
    <t>Убыток/(прибыль) от выбытия объектов недвижимости в стадии строительства</t>
  </si>
  <si>
    <t>Убыток от обесценения инвестиционной недвижимости</t>
  </si>
  <si>
    <t>Убыток от обесценения торговой и прочей дебиторской задолженности, авансов выданных и инвестиций</t>
  </si>
  <si>
    <t>Доля в (прибыли)/убытке объектов инвестиций, учитываемых методов долевого участия (за вычетом налога на прибыль)</t>
  </si>
  <si>
    <t>Платеж, основанный на акциях, расчеты по которому производятся долевыми инструментами</t>
  </si>
  <si>
    <t>(Прибыль)/убыток от выбытия дочерних организаций</t>
  </si>
  <si>
    <t>Прибыль от выбытия ассоциированных организаций</t>
  </si>
  <si>
    <t>Прибыль от выбытия других инвестиционных активов</t>
  </si>
  <si>
    <t xml:space="preserve">Стоимость объектов социальной инфраструктуры реализованных проектов </t>
  </si>
  <si>
    <t>Значительный компонент финансирования по договорам с покупателями, признанный в составе выручки</t>
  </si>
  <si>
    <t>Экономия на процентах по заключенным договорам проектного финансирования с использованием счетов эскроу, признанная в выручке</t>
  </si>
  <si>
    <t>Финансовые расходы, нетто</t>
  </si>
  <si>
    <t>Расходы по налогу на прибыль</t>
  </si>
  <si>
    <t>1П 2011</t>
  </si>
  <si>
    <t>2П 2011</t>
  </si>
  <si>
    <t>1П 2012</t>
  </si>
  <si>
    <t>2П 2012</t>
  </si>
  <si>
    <t>1П 2013</t>
  </si>
  <si>
    <t>2П 2013</t>
  </si>
  <si>
    <t>1П 2014</t>
  </si>
  <si>
    <t>2П 2014</t>
  </si>
  <si>
    <t>1П 2015</t>
  </si>
  <si>
    <t>2П 2015</t>
  </si>
  <si>
    <t>1П 2016</t>
  </si>
  <si>
    <t>2П 2016</t>
  </si>
  <si>
    <t>1П 2017</t>
  </si>
  <si>
    <t>2П 2017</t>
  </si>
  <si>
    <t>1П 2018</t>
  </si>
  <si>
    <t>2П 2018</t>
  </si>
  <si>
    <t>1П 2019</t>
  </si>
  <si>
    <t>2П 2019</t>
  </si>
  <si>
    <t>1П 2020</t>
  </si>
  <si>
    <t>2П 2020</t>
  </si>
  <si>
    <t>1П 2021</t>
  </si>
  <si>
    <t>2П 2021</t>
  </si>
  <si>
    <t>1П 2022</t>
  </si>
  <si>
    <t>2П 2022</t>
  </si>
  <si>
    <t>1П 2023</t>
  </si>
  <si>
    <t>2П 2023</t>
  </si>
  <si>
    <t>Денежные средства от операционной деятельности до учета изменений в оборотном капитале и резервах</t>
  </si>
  <si>
    <t>Изменение запасов</t>
  </si>
  <si>
    <t>Изменение дебиторской задолженности</t>
  </si>
  <si>
    <t>Изменение активов по договорам</t>
  </si>
  <si>
    <t>Изменение кредиторской задолженности</t>
  </si>
  <si>
    <t>Изменение обязательств по договорам</t>
  </si>
  <si>
    <t>Изменение резервов</t>
  </si>
  <si>
    <t>Изменение прочих активов</t>
  </si>
  <si>
    <t>Поток денежных средств, использованных в операционной деятельности</t>
  </si>
  <si>
    <t>Налог на прибыль уплаченный</t>
  </si>
  <si>
    <t>Проценты уплаченные</t>
  </si>
  <si>
    <t>Чистый поток денежных средств, использованных в операционной деятельности</t>
  </si>
  <si>
    <t>ИНВЕСТИЦИОННАЯ ДЕЯТЕЛЬНОСТЬ</t>
  </si>
  <si>
    <t>Поступления от выбытия основных средств</t>
  </si>
  <si>
    <t>Поступления от выбытия инвестиционной недвижимости</t>
  </si>
  <si>
    <t>Проценты полученные</t>
  </si>
  <si>
    <t>Приобретение основных средств и нематериальных активов</t>
  </si>
  <si>
    <t>Выдача займов</t>
  </si>
  <si>
    <t>Погашение займов выданных</t>
  </si>
  <si>
    <t>Доход от выбытия дочерних организаций за вычетом выбывших денежных средств</t>
  </si>
  <si>
    <t>Инвестиции в ассоциированные организации и дочерние предприятия</t>
  </si>
  <si>
    <t>Прочие инвестиции</t>
  </si>
  <si>
    <t>Выбытие прочих инвестиций</t>
  </si>
  <si>
    <t>Чистый поток денежных средств, (использованных в)/от инвестиционной деятельности</t>
  </si>
  <si>
    <t>ФИНАНСОВАЯ ДЕЯТЕЛЬНОСТЬ</t>
  </si>
  <si>
    <t>Поступления от IPO</t>
  </si>
  <si>
    <t>Поступления от выпуска акций или других долевых инструментов</t>
  </si>
  <si>
    <t>Получение кредитов и займов</t>
  </si>
  <si>
    <t>Погашение кредитов и займов</t>
  </si>
  <si>
    <t>Приобретение неконтролирующих долей участия</t>
  </si>
  <si>
    <t>Выбытие неконтролирующих долей участия</t>
  </si>
  <si>
    <t>Приобретение собственных акций</t>
  </si>
  <si>
    <t>Платежи по арендным обязательствам, не включая проценты</t>
  </si>
  <si>
    <t>Дивиденды выплаченные</t>
  </si>
  <si>
    <t>Чистый поток денежных средств, (использованных в)/от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</si>
  <si>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</si>
  <si>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периода</t>
  </si>
  <si>
    <t>Влияние изменений валютных курсов на денежные средства и их эквиваленты</t>
  </si>
  <si>
    <t>Денежные средства и их эквиваленты на конец периода</t>
  </si>
  <si>
    <t>Проект</t>
  </si>
  <si>
    <t>Регион</t>
  </si>
  <si>
    <t>Рыночная стоимость доли компании, млн руб.</t>
  </si>
  <si>
    <t>Права на участок</t>
  </si>
  <si>
    <t>Площадь участка, га</t>
  </si>
  <si>
    <t>Общая NSA (чистая реализуемая площадь), кв. м</t>
  </si>
  <si>
    <t>Всего</t>
  </si>
  <si>
    <t>Жилая</t>
  </si>
  <si>
    <t>Коммерческая</t>
  </si>
  <si>
    <t>Социальная инфраструктура</t>
  </si>
  <si>
    <t xml:space="preserve">Паркинг, кол-во машиномест </t>
  </si>
  <si>
    <t>Текущие проекты (Москва и Московская область)</t>
  </si>
  <si>
    <t>Паркинг, кол-во машиномест</t>
  </si>
  <si>
    <t>Паркинг, кв. м</t>
  </si>
  <si>
    <t>Затраты на строительство, млн руб.</t>
  </si>
  <si>
    <t>Затраты на строительство до 2024, млн руб.</t>
  </si>
  <si>
    <t>Неосвоенные затраты на строительство, млн руб. (оценка)</t>
  </si>
  <si>
    <t>Поступления от продаж, млн руб.</t>
  </si>
  <si>
    <t xml:space="preserve">Задолженность по платежам за реализованные площади с 2024 года, млн руб. </t>
  </si>
  <si>
    <t xml:space="preserve">Поступления от продаж с 2024 года, млн руб. </t>
  </si>
  <si>
    <t>Средства на эскроу на 31.12.2023, млн руб.</t>
  </si>
  <si>
    <t>Коэффициент дисконтирования</t>
  </si>
  <si>
    <t>Ожидаемая цена продаж, руб./кв. м или лот (округленная)</t>
  </si>
  <si>
    <t>Паркинг</t>
  </si>
  <si>
    <t>Стадия проекта</t>
  </si>
  <si>
    <t>Дополнительная информация</t>
  </si>
  <si>
    <t>Общие платежи за землю, млн руб.</t>
  </si>
  <si>
    <t>Платежи за землю до 2024 года, млн руб.</t>
  </si>
  <si>
    <t>Стоимость смены ВРИ участка и прочие затраты в связи с приобретением участков, млн руб.</t>
  </si>
  <si>
    <t xml:space="preserve">Невыплаченные платежи за землю (в т.ч. стоимость смены ВРИ участка), млн руб. </t>
  </si>
  <si>
    <t>Невыплаченные платежи за землю с учетом дисконтирования (вкл. Стоимость смены ВРИ), млн руб.</t>
  </si>
  <si>
    <t xml:space="preserve">Стоимость смены ВРИ и прочие затраты в связи с приобретением участков, с учетом дисконтирования, млн руб. </t>
  </si>
  <si>
    <t>ЗИЛ-Юг</t>
  </si>
  <si>
    <t>Серебряный фонтан</t>
  </si>
  <si>
    <t>Крылья (Лобачевского 120)</t>
  </si>
  <si>
    <t>Проект на ул. Октябрьская</t>
  </si>
  <si>
    <t>Проект на ул. 3-я Гражданская</t>
  </si>
  <si>
    <t>Десятка</t>
  </si>
  <si>
    <t>Московская область</t>
  </si>
  <si>
    <t>Аренда</t>
  </si>
  <si>
    <t>Собственность</t>
  </si>
  <si>
    <t>Предварительное соглашение</t>
  </si>
  <si>
    <t>Итого текущие проекты в Москве и МО</t>
  </si>
  <si>
    <t>Текущие проекты в Санкт-Петербурге</t>
  </si>
  <si>
    <t>Квартал Che</t>
  </si>
  <si>
    <t>Проект в Красногвардейском районе</t>
  </si>
  <si>
    <t xml:space="preserve">Проект на ул. Профессора Попова (Петроградский район) </t>
  </si>
  <si>
    <t>Монография</t>
  </si>
  <si>
    <t>Класс!</t>
  </si>
  <si>
    <t>Новоорловский</t>
  </si>
  <si>
    <t>Пулковский дом</t>
  </si>
  <si>
    <t>Текущие проекты в Омске</t>
  </si>
  <si>
    <t>Зеленая река</t>
  </si>
  <si>
    <t>Омск</t>
  </si>
  <si>
    <t>Счастье в Кольцово</t>
  </si>
  <si>
    <t>Собственность, предварительное соглашение</t>
  </si>
  <si>
    <t>Собственность и инвест. договор</t>
  </si>
  <si>
    <t>Собственность и аренда</t>
  </si>
  <si>
    <t>Тюмень</t>
  </si>
  <si>
    <t>Екатеринбург</t>
  </si>
  <si>
    <t>Солнечный (Екатеринбург)</t>
  </si>
  <si>
    <t>Балтым-Парк</t>
  </si>
  <si>
    <t>Текущие проекты в Тюмени</t>
  </si>
  <si>
    <t>Проект в Тюмени</t>
  </si>
  <si>
    <t>Счастье в Тюмени</t>
  </si>
  <si>
    <t>Текущие проекты в Казани</t>
  </si>
  <si>
    <t>Счастье в Казани</t>
  </si>
  <si>
    <t>Итого текущие проекты в регионах</t>
  </si>
  <si>
    <t>Завершенные проекты в Москве и МО</t>
  </si>
  <si>
    <t>Эталон-Сити</t>
  </si>
  <si>
    <t>Нормандия</t>
  </si>
  <si>
    <t>Изумрудные холмы</t>
  </si>
  <si>
    <t>Летний сад</t>
  </si>
  <si>
    <t>Резиденция на Всеволожском</t>
  </si>
  <si>
    <t>Счастье на Соколе</t>
  </si>
  <si>
    <t>Счастье в Олимпийской деревне</t>
  </si>
  <si>
    <t>Счастье в Кусково</t>
  </si>
  <si>
    <t>Счастье на Серпуховке</t>
  </si>
  <si>
    <t>Андропова, д.18</t>
  </si>
  <si>
    <t>Финский</t>
  </si>
  <si>
    <t>Северный квартал</t>
  </si>
  <si>
    <t>Лыткарино</t>
  </si>
  <si>
    <t>Итого завершенные проекты в Москве и МО</t>
  </si>
  <si>
    <t>Завершенные проекты в Санкт-Петербурге</t>
  </si>
  <si>
    <t>Галактика</t>
  </si>
  <si>
    <t>Петровская доминанта</t>
  </si>
  <si>
    <t>Охта Хаус</t>
  </si>
  <si>
    <t>Эталон на Неве</t>
  </si>
  <si>
    <t>Юбилейный квартал</t>
  </si>
  <si>
    <t>Царская столица</t>
  </si>
  <si>
    <t>Ласточкино гнездо</t>
  </si>
  <si>
    <t>Самоцветы</t>
  </si>
  <si>
    <t>Речной</t>
  </si>
  <si>
    <t>Московские ворота</t>
  </si>
  <si>
    <t>Морская звезда</t>
  </si>
  <si>
    <t>Дом на Космонавтов</t>
  </si>
  <si>
    <t>Ландыши</t>
  </si>
  <si>
    <t>Молодежный</t>
  </si>
  <si>
    <t>Орбита</t>
  </si>
  <si>
    <t>Дом на Блюхера</t>
  </si>
  <si>
    <t>Смольный</t>
  </si>
  <si>
    <t>Завершенные проекты в регионах</t>
  </si>
  <si>
    <t>Жуков</t>
  </si>
  <si>
    <t>Финский залив</t>
  </si>
  <si>
    <t>Рифей</t>
  </si>
  <si>
    <t>Итого завершенные проекты в регионах</t>
  </si>
  <si>
    <t>Итого проекты в сегменте девелопмента жилья</t>
  </si>
  <si>
    <t>Расчетная стоимость реализации паркинга, руб./ м/м</t>
  </si>
  <si>
    <t>Расчетная стоимость реализации коммерческой недвижимости, руб./кв. м</t>
  </si>
  <si>
    <t xml:space="preserve">Проект </t>
  </si>
  <si>
    <t>Коммерческие объекты</t>
  </si>
  <si>
    <t>БЦ На Смоленке</t>
  </si>
  <si>
    <t>Итого коммерческие объекты</t>
  </si>
  <si>
    <t>Земельные участки на продажу</t>
  </si>
  <si>
    <t>Большая Черкизовская, 4</t>
  </si>
  <si>
    <t>Фотиевой, 5</t>
  </si>
  <si>
    <t>Зорге, 3</t>
  </si>
  <si>
    <t>Ивовая</t>
  </si>
  <si>
    <t>Звенигород</t>
  </si>
  <si>
    <t>Итого участки на продажу</t>
  </si>
  <si>
    <t>Портфель проектов</t>
  </si>
  <si>
    <t>Итого портфель проектов</t>
  </si>
  <si>
    <t>ПРОИЗВОДСТВЕННЫЙ БЛОК</t>
  </si>
  <si>
    <t>Наименование объекта</t>
  </si>
  <si>
    <t>Расчетные рыночные ставки аренды, руб/кв. м или м/м/год, вкл. OPEX, без НДС</t>
  </si>
  <si>
    <t>Коммерческие объекты для собственного использования</t>
  </si>
  <si>
    <t>Офисное здание, Богатырский проспект, 2</t>
  </si>
  <si>
    <t>Офисное здание, Богатырский проспект, 3</t>
  </si>
  <si>
    <t>Москва, 2-я Брестская улица, 43-4</t>
  </si>
  <si>
    <t>Итого коммерческие объекты для собственного использования</t>
  </si>
  <si>
    <t>Организации Производственного блока</t>
  </si>
  <si>
    <t>Организации и объекты, входящие в Производственный блок</t>
  </si>
  <si>
    <t>Портфель активов</t>
  </si>
  <si>
    <t>Итого активы</t>
  </si>
  <si>
    <t>2 кв. 2024</t>
  </si>
  <si>
    <t>Погашение проектного долга - раскрытие счетов эскроу</t>
  </si>
  <si>
    <t>Резерв по опционной программе</t>
  </si>
  <si>
    <t>Приобретение дочерних организаций за вычетом приобретенных денежных средств</t>
  </si>
  <si>
    <t>Чистая реализуемая площадь (доля Компании), включая паркинг, кв. м</t>
  </si>
  <si>
    <t>Непроданная чистая реализуемая площадь (доля Компании), включая паркинг, кв. м</t>
  </si>
  <si>
    <t>Основной долг на 31.12.2023, млн руб.</t>
  </si>
  <si>
    <t>Строительство</t>
  </si>
  <si>
    <t>Проектирование</t>
  </si>
  <si>
    <t>Завершен</t>
  </si>
  <si>
    <t>Проект на ул. Киевская</t>
  </si>
  <si>
    <t>Шушары, Школьная, зона 9</t>
  </si>
  <si>
    <t>Шушары, Школьная, зона 25</t>
  </si>
  <si>
    <t>Текущие проекты в Новосибирской области</t>
  </si>
  <si>
    <t>Новосибирск</t>
  </si>
  <si>
    <t>Текущие проекты в Екатеринбурге</t>
  </si>
  <si>
    <t>Казань</t>
  </si>
  <si>
    <t>Квартал Сюита</t>
  </si>
  <si>
    <t>Счастье на Волгоградке</t>
  </si>
  <si>
    <t>Счастье в Кузьминках</t>
  </si>
  <si>
    <t>Счастье на Масловке</t>
  </si>
  <si>
    <t>Чистая продаваемая/ сдаваемая в аренду площадь, без паркинга,               кв. м</t>
  </si>
  <si>
    <t>Непроданная чистая реализуемая площадь, без паркинга, кв. м (доля Компании)</t>
  </si>
  <si>
    <t xml:space="preserve">Непроданные парковочные места, шт. (доля Компании) </t>
  </si>
  <si>
    <t>Непроданная чистая реализуемая площадь, включая паркинг, кв. м (доля Компании)</t>
  </si>
  <si>
    <t>Непроданный паркинг, кв. м (доля Компании)</t>
  </si>
  <si>
    <t xml:space="preserve">Продаваемая/ сдаваемая в аренду площадь, включая паркинг, кв. м </t>
  </si>
  <si>
    <t>Непроданная реализуемая площадь, включая паркинг, кв. м (доля Компании)</t>
  </si>
  <si>
    <t>Предполагае-мый рыночный доход от аренды, млн руб./год, вкл. OPEX,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</si>
</sst>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00"/>
    <numFmt numFmtId="17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b/>
      <sz val="7"/>
      <color rgb="FFFF0000"/>
      <name val="Verdana"/>
      <family val="2"/>
      <charset val="204"/>
    </font>
    <font>
      <i/>
      <sz val="7"/>
      <color theme="1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1" fillId="0" borderId="0" applyFill="0" applyBorder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03">
    <xf numFmtId="0" fontId="0" fillId="0" borderId="0" xfId="0"/>
    <xf numFmtId="0" fontId="5" fillId="0" borderId="0" xfId="2" applyFont="1"/>
    <xf numFmtId="0" fontId="6" fillId="0" borderId="1" xfId="2" applyFont="1" applyBorder="1"/>
    <xf numFmtId="0" fontId="7" fillId="0" borderId="1" xfId="2" applyFont="1" applyBorder="1" applyAlignment="1">
      <alignment horizontal="center"/>
    </xf>
    <xf numFmtId="0" fontId="8" fillId="0" borderId="0" xfId="3" applyFont="1" applyAlignment="1">
      <alignment wrapText="1"/>
    </xf>
    <xf numFmtId="0" fontId="9" fillId="0" borderId="0" xfId="0" applyFont="1"/>
    <xf numFmtId="4" fontId="10" fillId="0" borderId="0" xfId="2" applyNumberFormat="1" applyFont="1"/>
    <xf numFmtId="165" fontId="6" fillId="0" borderId="0" xfId="2" applyNumberFormat="1" applyFont="1"/>
    <xf numFmtId="0" fontId="6" fillId="0" borderId="0" xfId="2" applyFont="1"/>
    <xf numFmtId="4" fontId="6" fillId="0" borderId="0" xfId="2" applyNumberFormat="1" applyFont="1"/>
    <xf numFmtId="0" fontId="7" fillId="0" borderId="0" xfId="2" applyFont="1" applyAlignment="1">
      <alignment horizontal="center"/>
    </xf>
    <xf numFmtId="166" fontId="6" fillId="0" borderId="0" xfId="2" applyNumberFormat="1" applyFont="1"/>
    <xf numFmtId="0" fontId="8" fillId="0" borderId="0" xfId="2" applyFont="1"/>
    <xf numFmtId="3" fontId="6" fillId="0" borderId="0" xfId="2" applyNumberFormat="1" applyFont="1"/>
    <xf numFmtId="0" fontId="6" fillId="0" borderId="2" xfId="2" applyFont="1" applyBorder="1"/>
    <xf numFmtId="4" fontId="10" fillId="0" borderId="2" xfId="2" applyNumberFormat="1" applyFont="1" applyBorder="1"/>
    <xf numFmtId="3" fontId="6" fillId="0" borderId="2" xfId="2" applyNumberFormat="1" applyFont="1" applyBorder="1"/>
    <xf numFmtId="0" fontId="10" fillId="0" borderId="0" xfId="2" applyFont="1"/>
    <xf numFmtId="0" fontId="12" fillId="0" borderId="1" xfId="2" applyFont="1" applyBorder="1" applyAlignment="1">
      <alignment horizontal="center" vertical="center"/>
    </xf>
    <xf numFmtId="167" fontId="6" fillId="0" borderId="0" xfId="2" applyNumberFormat="1" applyFont="1"/>
    <xf numFmtId="16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left" indent="1"/>
    </xf>
    <xf numFmtId="0" fontId="6" fillId="0" borderId="0" xfId="2" applyFont="1" applyAlignment="1">
      <alignment horizontal="left" indent="3"/>
    </xf>
    <xf numFmtId="4" fontId="10" fillId="0" borderId="3" xfId="2" applyNumberFormat="1" applyFont="1" applyBorder="1"/>
    <xf numFmtId="167" fontId="6" fillId="0" borderId="3" xfId="2" applyNumberFormat="1" applyFont="1" applyBorder="1" applyAlignment="1">
      <alignment horizontal="right" vertical="center"/>
    </xf>
    <xf numFmtId="167" fontId="6" fillId="0" borderId="3" xfId="2" applyNumberFormat="1" applyFont="1" applyBorder="1"/>
    <xf numFmtId="0" fontId="7" fillId="0" borderId="0" xfId="2" applyFont="1"/>
    <xf numFmtId="167" fontId="7" fillId="0" borderId="0" xfId="2" applyNumberFormat="1" applyFont="1" applyAlignment="1">
      <alignment horizontal="right" vertical="center"/>
    </xf>
    <xf numFmtId="167" fontId="7" fillId="0" borderId="0" xfId="2" applyNumberFormat="1" applyFont="1"/>
    <xf numFmtId="167" fontId="7" fillId="0" borderId="2" xfId="2" applyNumberFormat="1" applyFont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167" fontId="9" fillId="0" borderId="0" xfId="0" applyNumberFormat="1" applyFont="1"/>
    <xf numFmtId="0" fontId="17" fillId="0" borderId="1" xfId="0" applyFont="1" applyBorder="1" applyAlignment="1">
      <alignment horizontal="left" vertical="center"/>
    </xf>
    <xf numFmtId="49" fontId="7" fillId="0" borderId="0" xfId="0" applyNumberFormat="1" applyFont="1" applyAlignment="1">
      <alignment vertical="top" wrapText="1"/>
    </xf>
    <xf numFmtId="0" fontId="8" fillId="0" borderId="1" xfId="0" applyFont="1" applyBorder="1"/>
    <xf numFmtId="0" fontId="20" fillId="0" borderId="0" xfId="0" applyFont="1"/>
    <xf numFmtId="0" fontId="16" fillId="0" borderId="0" xfId="0" applyFont="1"/>
    <xf numFmtId="0" fontId="19" fillId="0" borderId="0" xfId="0" applyFont="1"/>
    <xf numFmtId="49" fontId="21" fillId="0" borderId="2" xfId="0" applyNumberFormat="1" applyFont="1" applyBorder="1" applyAlignment="1">
      <alignment vertical="top" wrapText="1"/>
    </xf>
    <xf numFmtId="0" fontId="17" fillId="0" borderId="4" xfId="0" applyFont="1" applyBorder="1"/>
    <xf numFmtId="49" fontId="21" fillId="0" borderId="0" xfId="0" applyNumberFormat="1" applyFont="1" applyAlignment="1">
      <alignment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6" xfId="0" applyFont="1" applyBorder="1"/>
    <xf numFmtId="49" fontId="7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/>
    </xf>
    <xf numFmtId="0" fontId="21" fillId="0" borderId="0" xfId="3" applyFont="1" applyAlignment="1">
      <alignment wrapText="1"/>
    </xf>
    <xf numFmtId="0" fontId="8" fillId="0" borderId="1" xfId="3" applyFont="1" applyBorder="1" applyAlignment="1">
      <alignment wrapText="1"/>
    </xf>
    <xf numFmtId="0" fontId="13" fillId="0" borderId="0" xfId="3" applyFont="1" applyAlignment="1">
      <alignment wrapText="1"/>
    </xf>
    <xf numFmtId="0" fontId="14" fillId="0" borderId="0" xfId="3" applyFont="1" applyAlignment="1">
      <alignment wrapText="1"/>
    </xf>
    <xf numFmtId="0" fontId="5" fillId="0" borderId="0" xfId="0" applyFont="1"/>
    <xf numFmtId="0" fontId="23" fillId="0" borderId="0" xfId="1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8" fillId="2" borderId="0" xfId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30" fillId="2" borderId="0" xfId="1" applyFont="1" applyFill="1" applyBorder="1" applyAlignment="1">
      <alignment horizontal="right" vertical="center"/>
    </xf>
    <xf numFmtId="0" fontId="27" fillId="0" borderId="0" xfId="0" applyFont="1"/>
    <xf numFmtId="167" fontId="8" fillId="0" borderId="4" xfId="0" applyNumberFormat="1" applyFont="1" applyBorder="1"/>
    <xf numFmtId="0" fontId="9" fillId="0" borderId="0" xfId="0" applyFont="1" applyAlignment="1">
      <alignment horizontal="left" indent="1"/>
    </xf>
    <xf numFmtId="165" fontId="6" fillId="0" borderId="0" xfId="2" applyNumberFormat="1" applyFont="1" applyFill="1"/>
    <xf numFmtId="167" fontId="6" fillId="0" borderId="0" xfId="2" applyNumberFormat="1" applyFont="1" applyFill="1"/>
    <xf numFmtId="167" fontId="7" fillId="0" borderId="0" xfId="2" applyNumberFormat="1" applyFont="1" applyFill="1"/>
    <xf numFmtId="167" fontId="6" fillId="0" borderId="2" xfId="2" applyNumberFormat="1" applyFont="1" applyBorder="1" applyAlignment="1">
      <alignment horizontal="right" vertical="center"/>
    </xf>
    <xf numFmtId="0" fontId="12" fillId="0" borderId="0" xfId="2" applyFont="1"/>
    <xf numFmtId="0" fontId="33" fillId="0" borderId="0" xfId="1" applyFont="1"/>
    <xf numFmtId="165" fontId="9" fillId="0" borderId="0" xfId="0" applyNumberFormat="1" applyFont="1"/>
    <xf numFmtId="2" fontId="9" fillId="0" borderId="0" xfId="0" applyNumberFormat="1" applyFont="1"/>
    <xf numFmtId="1" fontId="9" fillId="0" borderId="0" xfId="0" applyNumberFormat="1" applyFont="1"/>
    <xf numFmtId="0" fontId="18" fillId="0" borderId="0" xfId="0" applyFont="1"/>
    <xf numFmtId="0" fontId="16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7" fontId="16" fillId="0" borderId="0" xfId="0" applyNumberFormat="1" applyFont="1"/>
    <xf numFmtId="167" fontId="8" fillId="0" borderId="1" xfId="0" applyNumberFormat="1" applyFont="1" applyBorder="1"/>
    <xf numFmtId="167" fontId="34" fillId="0" borderId="4" xfId="0" applyNumberFormat="1" applyFont="1" applyBorder="1"/>
    <xf numFmtId="167" fontId="9" fillId="0" borderId="4" xfId="0" applyNumberFormat="1" applyFont="1" applyBorder="1"/>
    <xf numFmtId="167" fontId="9" fillId="0" borderId="2" xfId="0" applyNumberFormat="1" applyFont="1" applyBorder="1"/>
    <xf numFmtId="167" fontId="9" fillId="0" borderId="5" xfId="0" applyNumberFormat="1" applyFont="1" applyBorder="1"/>
    <xf numFmtId="0" fontId="9" fillId="0" borderId="0" xfId="0" quotePrefix="1" applyFont="1"/>
    <xf numFmtId="0" fontId="9" fillId="0" borderId="4" xfId="0" applyFont="1" applyBorder="1"/>
    <xf numFmtId="167" fontId="16" fillId="0" borderId="0" xfId="0" quotePrefix="1" applyNumberFormat="1" applyFont="1"/>
    <xf numFmtId="167" fontId="9" fillId="0" borderId="0" xfId="0" quotePrefix="1" applyNumberFormat="1" applyFont="1"/>
    <xf numFmtId="167" fontId="8" fillId="0" borderId="4" xfId="0" quotePrefix="1" applyNumberFormat="1" applyFont="1" applyBorder="1"/>
    <xf numFmtId="3" fontId="9" fillId="0" borderId="4" xfId="0" applyNumberFormat="1" applyFont="1" applyBorder="1"/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quotePrefix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4" xfId="0" applyNumberFormat="1" applyFont="1" applyBorder="1"/>
    <xf numFmtId="167" fontId="15" fillId="0" borderId="0" xfId="0" applyNumberFormat="1" applyFont="1"/>
    <xf numFmtId="167" fontId="9" fillId="0" borderId="6" xfId="0" applyNumberFormat="1" applyFont="1" applyBorder="1"/>
    <xf numFmtId="0" fontId="9" fillId="0" borderId="5" xfId="0" applyFont="1" applyBorder="1"/>
    <xf numFmtId="167" fontId="9" fillId="0" borderId="0" xfId="0" applyNumberFormat="1" applyFont="1" applyFill="1"/>
    <xf numFmtId="167" fontId="16" fillId="0" borderId="2" xfId="0" applyNumberFormat="1" applyFont="1" applyBorder="1"/>
    <xf numFmtId="3" fontId="34" fillId="0" borderId="4" xfId="0" applyNumberFormat="1" applyFont="1" applyBorder="1"/>
    <xf numFmtId="167" fontId="17" fillId="0" borderId="0" xfId="0" applyNumberFormat="1" applyFont="1"/>
    <xf numFmtId="0" fontId="17" fillId="0" borderId="0" xfId="0" applyFont="1" applyAlignment="1">
      <alignment horizontal="left" indent="1"/>
    </xf>
    <xf numFmtId="167" fontId="9" fillId="0" borderId="0" xfId="0" applyNumberFormat="1" applyFont="1" applyAlignment="1">
      <alignment horizontal="right"/>
    </xf>
    <xf numFmtId="167" fontId="16" fillId="0" borderId="1" xfId="0" applyNumberFormat="1" applyFont="1" applyBorder="1"/>
    <xf numFmtId="167" fontId="16" fillId="0" borderId="4" xfId="0" applyNumberFormat="1" applyFont="1" applyBorder="1"/>
    <xf numFmtId="0" fontId="12" fillId="0" borderId="0" xfId="2" applyFont="1" applyAlignment="1">
      <alignment horizontal="left" indent="1"/>
    </xf>
    <xf numFmtId="4" fontId="10" fillId="0" borderId="1" xfId="2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3" fontId="9" fillId="0" borderId="0" xfId="0" applyNumberFormat="1" applyFont="1"/>
    <xf numFmtId="4" fontId="9" fillId="0" borderId="0" xfId="0" applyNumberFormat="1" applyFont="1"/>
    <xf numFmtId="167" fontId="9" fillId="0" borderId="0" xfId="0" applyNumberFormat="1" applyFont="1" applyAlignment="1">
      <alignment horizontal="right" vertical="center"/>
    </xf>
    <xf numFmtId="167" fontId="6" fillId="0" borderId="2" xfId="2" applyNumberFormat="1" applyFont="1" applyBorder="1"/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3" borderId="12" xfId="5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center" vertical="center" wrapText="1"/>
    </xf>
    <xf numFmtId="0" fontId="35" fillId="3" borderId="12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left" vertical="center" wrapText="1"/>
    </xf>
    <xf numFmtId="0" fontId="35" fillId="3" borderId="11" xfId="6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right" vertical="center" wrapText="1"/>
    </xf>
    <xf numFmtId="0" fontId="37" fillId="3" borderId="12" xfId="6" applyFont="1" applyFill="1" applyBorder="1" applyAlignment="1">
      <alignment horizontal="center" vertical="center" wrapText="1"/>
    </xf>
    <xf numFmtId="0" fontId="38" fillId="0" borderId="12" xfId="7" applyFont="1" applyBorder="1" applyAlignment="1">
      <alignment horizontal="center" vertical="center" wrapText="1"/>
    </xf>
    <xf numFmtId="0" fontId="38" fillId="0" borderId="12" xfId="7" applyFont="1" applyBorder="1" applyAlignment="1">
      <alignment horizontal="left" vertical="center" wrapText="1"/>
    </xf>
    <xf numFmtId="3" fontId="38" fillId="0" borderId="12" xfId="7" applyNumberFormat="1" applyFont="1" applyBorder="1" applyAlignment="1">
      <alignment horizontal="right" vertical="center" wrapText="1"/>
    </xf>
    <xf numFmtId="3" fontId="38" fillId="0" borderId="12" xfId="7" applyNumberFormat="1" applyFont="1" applyBorder="1" applyAlignment="1">
      <alignment horizontal="center" vertical="center" wrapText="1"/>
    </xf>
    <xf numFmtId="170" fontId="38" fillId="0" borderId="12" xfId="7" applyNumberFormat="1" applyFont="1" applyBorder="1" applyAlignment="1">
      <alignment horizontal="center" vertical="center" wrapText="1"/>
    </xf>
    <xf numFmtId="171" fontId="38" fillId="0" borderId="12" xfId="12" applyNumberFormat="1" applyFont="1" applyFill="1" applyBorder="1" applyAlignment="1">
      <alignment horizontal="center" vertical="center" wrapText="1"/>
    </xf>
    <xf numFmtId="3" fontId="38" fillId="0" borderId="12" xfId="7" applyNumberFormat="1" applyFont="1" applyBorder="1" applyAlignment="1">
      <alignment horizontal="right" vertical="center"/>
    </xf>
    <xf numFmtId="172" fontId="38" fillId="0" borderId="12" xfId="7" applyNumberFormat="1" applyFont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169" fontId="40" fillId="4" borderId="12" xfId="7" applyNumberFormat="1" applyFont="1" applyFill="1" applyBorder="1" applyAlignment="1">
      <alignment horizontal="center" vertical="center"/>
    </xf>
    <xf numFmtId="0" fontId="40" fillId="4" borderId="12" xfId="7" applyFont="1" applyFill="1" applyBorder="1" applyAlignment="1">
      <alignment horizontal="left" vertical="center"/>
    </xf>
    <xf numFmtId="3" fontId="40" fillId="4" borderId="12" xfId="7" applyNumberFormat="1" applyFont="1" applyFill="1" applyBorder="1" applyAlignment="1">
      <alignment horizontal="right" vertical="center"/>
    </xf>
    <xf numFmtId="3" fontId="40" fillId="4" borderId="12" xfId="7" applyNumberFormat="1" applyFont="1" applyFill="1" applyBorder="1" applyAlignment="1">
      <alignment horizontal="center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38" fillId="0" borderId="12" xfId="7" applyNumberFormat="1" applyFont="1" applyFill="1" applyBorder="1" applyAlignment="1">
      <alignment horizontal="right" vertical="center" wrapText="1"/>
    </xf>
    <xf numFmtId="3" fontId="38" fillId="2" borderId="12" xfId="7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right" vertical="center" wrapText="1"/>
    </xf>
    <xf numFmtId="169" fontId="36" fillId="0" borderId="0" xfId="0" applyNumberFormat="1" applyFont="1" applyAlignment="1">
      <alignment vertical="center" wrapText="1"/>
    </xf>
    <xf numFmtId="169" fontId="42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3" fontId="43" fillId="0" borderId="0" xfId="0" applyNumberFormat="1" applyFont="1" applyAlignment="1">
      <alignment vertical="center" wrapText="1"/>
    </xf>
    <xf numFmtId="0" fontId="43" fillId="0" borderId="0" xfId="0" applyFont="1" applyAlignment="1">
      <alignment vertical="center"/>
    </xf>
    <xf numFmtId="0" fontId="35" fillId="3" borderId="13" xfId="5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6" fillId="0" borderId="0" xfId="0" applyFont="1"/>
    <xf numFmtId="0" fontId="43" fillId="0" borderId="0" xfId="0" applyFont="1" applyAlignment="1">
      <alignment vertical="center" wrapText="1"/>
    </xf>
    <xf numFmtId="3" fontId="38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3" fontId="40" fillId="4" borderId="12" xfId="7" applyNumberFormat="1" applyFont="1" applyFill="1" applyBorder="1" applyAlignment="1">
      <alignment vertical="center"/>
    </xf>
    <xf numFmtId="0" fontId="44" fillId="0" borderId="7" xfId="7" applyFont="1" applyBorder="1" applyAlignment="1">
      <alignment horizontal="center" vertical="center" wrapText="1"/>
    </xf>
    <xf numFmtId="0" fontId="44" fillId="0" borderId="7" xfId="7" applyFont="1" applyBorder="1" applyAlignment="1">
      <alignment horizontal="left" vertical="center" wrapText="1"/>
    </xf>
    <xf numFmtId="3" fontId="44" fillId="0" borderId="7" xfId="7" applyNumberFormat="1" applyFont="1" applyBorder="1" applyAlignment="1">
      <alignment horizontal="right" vertical="center" wrapText="1"/>
    </xf>
    <xf numFmtId="170" fontId="44" fillId="0" borderId="7" xfId="7" applyNumberFormat="1" applyFont="1" applyBorder="1" applyAlignment="1">
      <alignment horizontal="center" vertical="center" wrapText="1"/>
    </xf>
    <xf numFmtId="173" fontId="44" fillId="0" borderId="12" xfId="7" applyNumberFormat="1" applyFont="1" applyBorder="1" applyAlignment="1">
      <alignment horizontal="center" vertical="center" wrapText="1"/>
    </xf>
    <xf numFmtId="3" fontId="44" fillId="0" borderId="12" xfId="7" applyNumberFormat="1" applyFont="1" applyBorder="1" applyAlignment="1">
      <alignment horizontal="center" vertical="center" wrapText="1"/>
    </xf>
    <xf numFmtId="0" fontId="35" fillId="3" borderId="13" xfId="6" applyFont="1" applyFill="1" applyBorder="1" applyAlignment="1">
      <alignment horizontal="center" vertical="center" wrapText="1"/>
    </xf>
    <xf numFmtId="0" fontId="35" fillId="3" borderId="13" xfId="5" applyFont="1" applyFill="1" applyBorder="1" applyAlignment="1">
      <alignment horizontal="left" vertical="center" wrapText="1"/>
    </xf>
    <xf numFmtId="0" fontId="38" fillId="0" borderId="11" xfId="7" applyFont="1" applyBorder="1" applyAlignment="1">
      <alignment horizontal="center" vertical="center" wrapText="1"/>
    </xf>
    <xf numFmtId="0" fontId="38" fillId="0" borderId="11" xfId="7" applyFont="1" applyBorder="1" applyAlignment="1">
      <alignment horizontal="left" vertical="center" wrapText="1"/>
    </xf>
    <xf numFmtId="174" fontId="38" fillId="0" borderId="11" xfId="7" applyNumberFormat="1" applyFont="1" applyBorder="1" applyAlignment="1">
      <alignment horizontal="center" vertical="center" wrapText="1"/>
    </xf>
    <xf numFmtId="3" fontId="45" fillId="0" borderId="0" xfId="0" applyNumberFormat="1" applyFont="1" applyAlignment="1">
      <alignment vertical="center" wrapText="1"/>
    </xf>
    <xf numFmtId="9" fontId="45" fillId="0" borderId="0" xfId="12" applyFont="1" applyAlignment="1">
      <alignment vertical="center" wrapText="1"/>
    </xf>
    <xf numFmtId="174" fontId="38" fillId="0" borderId="12" xfId="7" applyNumberFormat="1" applyFont="1" applyBorder="1" applyAlignment="1">
      <alignment horizontal="center" vertical="center" wrapText="1"/>
    </xf>
    <xf numFmtId="9" fontId="36" fillId="0" borderId="0" xfId="12" applyFont="1" applyAlignment="1">
      <alignment vertical="center" wrapText="1"/>
    </xf>
    <xf numFmtId="3" fontId="36" fillId="0" borderId="0" xfId="0" applyNumberFormat="1" applyFont="1"/>
    <xf numFmtId="0" fontId="40" fillId="4" borderId="12" xfId="7" applyFont="1" applyFill="1" applyBorder="1" applyAlignment="1">
      <alignment horizontal="left" vertical="center" wrapText="1"/>
    </xf>
    <xf numFmtId="3" fontId="40" fillId="4" borderId="12" xfId="7" applyNumberFormat="1" applyFont="1" applyFill="1" applyBorder="1" applyAlignment="1">
      <alignment horizontal="right" vertical="center" wrapText="1"/>
    </xf>
    <xf numFmtId="171" fontId="45" fillId="0" borderId="0" xfId="12" applyNumberFormat="1" applyFont="1" applyAlignment="1">
      <alignment vertical="center" wrapText="1"/>
    </xf>
    <xf numFmtId="0" fontId="44" fillId="0" borderId="12" xfId="7" applyFont="1" applyBorder="1" applyAlignment="1">
      <alignment horizontal="center" vertical="center" wrapText="1"/>
    </xf>
    <xf numFmtId="0" fontId="46" fillId="0" borderId="12" xfId="7" applyFont="1" applyBorder="1" applyAlignment="1">
      <alignment horizontal="left" vertical="center" wrapText="1"/>
    </xf>
    <xf numFmtId="3" fontId="44" fillId="0" borderId="12" xfId="7" applyNumberFormat="1" applyFont="1" applyBorder="1" applyAlignment="1">
      <alignment horizontal="right" vertical="center" wrapText="1"/>
    </xf>
    <xf numFmtId="0" fontId="35" fillId="3" borderId="12" xfId="9" applyFont="1" applyFill="1" applyBorder="1" applyAlignment="1">
      <alignment horizontal="left" vertical="center"/>
    </xf>
    <xf numFmtId="0" fontId="38" fillId="0" borderId="12" xfId="10" applyFont="1" applyBorder="1" applyAlignment="1">
      <alignment horizontal="left" vertical="center" wrapText="1"/>
    </xf>
    <xf numFmtId="0" fontId="46" fillId="4" borderId="12" xfId="7" applyFont="1" applyFill="1" applyBorder="1" applyAlignment="1">
      <alignment horizontal="left" vertical="center" wrapText="1"/>
    </xf>
    <xf numFmtId="0" fontId="46" fillId="4" borderId="12" xfId="7" applyFont="1" applyFill="1" applyBorder="1" applyAlignment="1">
      <alignment horizontal="left" vertical="center"/>
    </xf>
    <xf numFmtId="169" fontId="46" fillId="4" borderId="12" xfId="7" applyNumberFormat="1" applyFont="1" applyFill="1" applyBorder="1" applyAlignment="1">
      <alignment horizontal="center" vertical="center"/>
    </xf>
    <xf numFmtId="3" fontId="46" fillId="4" borderId="12" xfId="7" applyNumberFormat="1" applyFont="1" applyFill="1" applyBorder="1" applyAlignment="1">
      <alignment horizontal="right" vertical="center" wrapText="1"/>
    </xf>
    <xf numFmtId="0" fontId="6" fillId="0" borderId="0" xfId="2" applyFont="1" applyAlignment="1">
      <alignment wrapText="1"/>
    </xf>
    <xf numFmtId="0" fontId="3" fillId="0" borderId="0" xfId="1"/>
    <xf numFmtId="0" fontId="3" fillId="0" borderId="0" xfId="1" applyFill="1"/>
    <xf numFmtId="0" fontId="9" fillId="0" borderId="0" xfId="0" applyFont="1" applyAlignment="1">
      <alignment wrapText="1"/>
    </xf>
    <xf numFmtId="0" fontId="35" fillId="3" borderId="7" xfId="6" applyFont="1" applyFill="1" applyBorder="1" applyAlignment="1">
      <alignment horizontal="center" vertical="center" wrapText="1"/>
    </xf>
    <xf numFmtId="0" fontId="35" fillId="3" borderId="11" xfId="6" applyFont="1" applyFill="1" applyBorder="1" applyAlignment="1">
      <alignment horizontal="center" vertical="center" wrapText="1"/>
    </xf>
    <xf numFmtId="0" fontId="35" fillId="3" borderId="7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 wrapText="1"/>
    </xf>
    <xf numFmtId="0" fontId="35" fillId="3" borderId="9" xfId="5" applyFont="1" applyFill="1" applyBorder="1" applyAlignment="1">
      <alignment horizontal="center" vertical="center" wrapText="1"/>
    </xf>
    <xf numFmtId="0" fontId="35" fillId="3" borderId="10" xfId="5" applyFont="1" applyFill="1" applyBorder="1" applyAlignment="1">
      <alignment horizontal="center" vertical="center" wrapText="1"/>
    </xf>
    <xf numFmtId="3" fontId="35" fillId="3" borderId="8" xfId="6" applyNumberFormat="1" applyFont="1" applyFill="1" applyBorder="1" applyAlignment="1">
      <alignment horizontal="center" vertical="center" wrapText="1"/>
    </xf>
    <xf numFmtId="3" fontId="35" fillId="3" borderId="9" xfId="6" applyNumberFormat="1" applyFont="1" applyFill="1" applyBorder="1" applyAlignment="1">
      <alignment horizontal="center" vertical="center" wrapText="1"/>
    </xf>
    <xf numFmtId="3" fontId="35" fillId="3" borderId="10" xfId="6" applyNumberFormat="1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/>
    </xf>
    <xf numFmtId="0" fontId="35" fillId="3" borderId="9" xfId="5" applyFont="1" applyFill="1" applyBorder="1" applyAlignment="1">
      <alignment horizontal="center" vertical="center"/>
    </xf>
    <xf numFmtId="0" fontId="35" fillId="3" borderId="10" xfId="5" applyFont="1" applyFill="1" applyBorder="1" applyAlignment="1">
      <alignment horizontal="center" vertical="center"/>
    </xf>
    <xf numFmtId="0" fontId="3" fillId="2" borderId="0" xfId="1" applyFill="1" applyBorder="1" applyAlignment="1">
      <alignment horizontal="right" vertical="center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407670</xdr:colOff>
      <xdr:row>2</xdr:row>
      <xdr:rowOff>87396</xdr:rowOff>
    </xdr:from>
    <xdr:to>
      <xdr:col>1</xdr:col>
      <xdr:colOff>2457450</xdr:colOff>
      <xdr:row>7</xdr:row>
      <xdr:rowOff>118109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3476C16-2722-4276-A3FA-EE71942E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" y="453156"/>
          <a:ext cx="2712720" cy="99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Справочник статей"/>
      <sheetName val="Контрагент"/>
      <sheetName val="Main"/>
      <sheetName val="CSCCincSKR"/>
      <sheetName val="Щукино"/>
      <sheetName val="ИСХОДНИК"/>
      <sheetName val="Справочники"/>
      <sheetName val="организации"/>
      <sheetName val="current_balance"/>
      <sheetName val="Definitions"/>
      <sheetName val="REPORT"/>
      <sheetName val="SENSITIVITY"/>
      <sheetName val="Лист1"/>
      <sheetName val="CF"/>
      <sheetName val="HC_ppt"/>
      <sheetName val="PFC-PYX1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"/>
      <sheetName val="Актив"/>
      <sheetName val="InpC"/>
      <sheetName val="ф.29мес."/>
      <sheetName val="CREDIT STATS"/>
      <sheetName val="Gen"/>
      <sheetName val="&lt;&lt;&lt;EXHIBITS&gt;&gt;&gt;"/>
      <sheetName val="Список"/>
      <sheetName val="Расчет VAS (руб.)"/>
      <sheetName val="#ССЫЛКА"/>
      <sheetName val="Справочник"/>
      <sheetName val="Investments"/>
      <sheetName val="Классиф_1С"/>
      <sheetName val="17.Налог"/>
      <sheetName val="Списки"/>
      <sheetName val="Статьи затрат и ЦФО"/>
      <sheetName val="макропараметры"/>
      <sheetName val="Assum"/>
      <sheetName val="Service"/>
      <sheetName val="Настройка"/>
      <sheetName val="RSOILBAL"/>
      <sheetName val="Шаблоны"/>
      <sheetName val="БК"/>
      <sheetName val="Таблица"/>
      <sheetName val="Mapping"/>
      <sheetName val="INPUT EXPENSES"/>
      <sheetName val="Статьи БДДС"/>
      <sheetName val="ДИН2014"/>
      <sheetName val="Lists"/>
      <sheetName val="Удм-3"/>
      <sheetName val="Удм-1"/>
      <sheetName val="Удм-2"/>
      <sheetName val="Ф-2 ЮССС"/>
      <sheetName val="Ф-1 ЮССС"/>
      <sheetName val="Лист4"/>
      <sheetName val="Dropdown list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база"/>
      <sheetName val="Titles"/>
      <sheetName val="Filters"/>
      <sheetName val="Dashboard"/>
      <sheetName val="Лист2"/>
      <sheetName val="01"/>
      <sheetName val="Tech"/>
      <sheetName val="Source"/>
      <sheetName val="Serv"/>
      <sheetName val="Графики"/>
      <sheetName val="Проекты"/>
      <sheetName val="DIN"/>
      <sheetName val="статьи"/>
      <sheetName val="Контрагент_1"/>
      <sheetName val="контрагенты"/>
      <sheetName val="Lib"/>
      <sheetName val="Sheet2"/>
      <sheetName val="Нормативы_К"/>
      <sheetName val="реестр_платежей"/>
      <sheetName val="Доходы_revenue + затраты"/>
      <sheetName val="ДДС"/>
      <sheetName val="ДЗО"/>
      <sheetName val="Лист3"/>
      <sheetName val="Методология"/>
      <sheetName val="Подразделения"/>
      <sheetName val="Коды"/>
      <sheetName val="Brif_zdanie"/>
      <sheetName val="Статьи ДДС 2017"/>
      <sheetName val="List"/>
      <sheetName val="Квартал"/>
      <sheetName val="Свод"/>
      <sheetName val="DLL"/>
      <sheetName val="Прайс Лист"/>
      <sheetName val="ЦФО_New"/>
      <sheetName val="Спр"/>
      <sheetName val="перечень статей затрат PNL"/>
      <sheetName val="ЦФО"/>
      <sheetName val="Справочник БКВ"/>
      <sheetName val="Списки_и_цели"/>
      <sheetName val="Описание_полей_и_показателей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вид"/>
      <sheetName val="проект - отдел"/>
      <sheetName val="инфо"/>
      <sheetName val="Лист6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НС_3"/>
      <sheetName val="Товарооборот 2021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BS PR"/>
      <sheetName val="Справочник статей БУ "/>
      <sheetName val="MPP"/>
      <sheetName val="ГК Элемент (ВГО)"/>
      <sheetName val="Курс валют на___"/>
      <sheetName val="Рук-ство по зап-ю"/>
      <sheetName val="KEY"/>
      <sheetName val="параметры"/>
      <sheetName val="МСФО_счета"/>
      <sheetName val="Лимиты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ppt"/>
      <sheetName val="Справочник люди"/>
      <sheetName val="Статьи ПГСО"/>
      <sheetName val="9 стрим"/>
      <sheetName val="Филиалы"/>
      <sheetName val="ИС"/>
      <sheetName val="Список БП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Перечень ИТ-систем"/>
      <sheetName val="Модели_ЦСП_обор"/>
      <sheetName val="Library"/>
      <sheetName val="Accounts DATA"/>
      <sheetName val="5.Справочники"/>
      <sheetName val="ТПС"/>
      <sheetName val="3P_FA"/>
      <sheetName val="5. СПРАВОЧНИКИ"/>
      <sheetName val="ТехДанные"/>
      <sheetName val="Справочник(тех)"/>
      <sheetName val="Лист"/>
      <sheetName val="СписокКомпаний"/>
      <sheetName val="Библиотека"/>
      <sheetName val="Питер"/>
      <sheetName val="Data pour menu déroulant"/>
      <sheetName val="Тех. лист"/>
      <sheetName val="БC"/>
      <sheetName val="1999"/>
      <sheetName val="sample"/>
      <sheetName val="CAPEX new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Sheet3"/>
      <sheetName val="DB"/>
      <sheetName val="TDSheet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/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/>
      <sheetData sheetId="32"/>
      <sheetData sheetId="33"/>
      <sheetData sheetId="34"/>
      <sheetData sheetId="35"/>
      <sheetData sheetId="36">
        <row r="4">
          <cell r="K4">
            <v>4000</v>
          </cell>
        </row>
      </sheetData>
      <sheetData sheetId="37"/>
      <sheetData sheetId="38"/>
      <sheetData sheetId="39"/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Выручка"/>
      <sheetName val="Journals"/>
      <sheetName val="К5"/>
      <sheetName val="Предположения КАС"/>
      <sheetName val="К_трафик"/>
      <sheetName val="К_удаленность_метро"/>
      <sheetName val="Класс"/>
      <sheetName val="кор на местоп"/>
      <sheetName val="Местоположение"/>
      <sheetName val="Fixed"/>
      <sheetName val="Fixed ADRs"/>
      <sheetName val="Equip"/>
      <sheetName val="Euro Fixed"/>
      <sheetName val="Модель"/>
      <sheetName val="Общ свед"/>
      <sheetName val="Const"/>
      <sheetName val="вспом"/>
      <sheetName val="Бюджет2015"/>
      <sheetName val="Ст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Проводки"/>
      <sheetName val="XLR_NoRangeSheet"/>
      <sheetName val="PPE"/>
      <sheetName val="МБП"/>
      <sheetName val="DIN"/>
      <sheetName val="остатки ОН на 01 12 2015"/>
      <sheetName val="ИСХ ИНФ"/>
      <sheetName val="Комментарии к запросу"/>
      <sheetName val="Статьи расхода"/>
      <sheetName val="ЦФО"/>
      <sheetName val="ИСХ_ИНФ"/>
      <sheetName val="Исх ЗУ"/>
      <sheetName val="Статьи ДДС"/>
      <sheetName val="дисконт стр-во"/>
      <sheetName val="УПСС"/>
      <sheetName val="Natl_Consult_Reg_"/>
      <sheetName val="К3 Инфл"/>
      <sheetName val="Лист5"/>
      <sheetName val="Лист1"/>
      <sheetName val="Проект"/>
      <sheetName val="4 db"/>
      <sheetName val="Info"/>
      <sheetName val="Natl_Consult_Reg_1"/>
      <sheetName val="NASE_Oil-Revenue"/>
      <sheetName val="business_plan"/>
      <sheetName val="4_db"/>
      <sheetName val="Спецодежда СИЗ"/>
      <sheetName val="Перечень Спецодежды, СИЗ"/>
      <sheetName val="DIR"/>
      <sheetName val="Перечень договоров"/>
      <sheetName val="Список"/>
      <sheetName val="Структура парка_2016"/>
      <sheetName val="Предположения_КАС"/>
      <sheetName val="1.1"/>
      <sheetName val="Справочники ОПУ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ФМ_Приморский _2 очередь"/>
      <sheetName val="ФМ_Приморский _3 оч(1к)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ор_на_местоп"/>
      <sheetName val="Общ_свед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vec"/>
      <sheetName val="Данные"/>
      <sheetName val="Справочники"/>
      <sheetName val="dirrectories"/>
      <sheetName val="Natl_Consult_Reg_2"/>
      <sheetName val="Natl_Consult_Reg_3"/>
      <sheetName val="NASE_Oil-Revenue1"/>
      <sheetName val="business_plan1"/>
      <sheetName val="Предположения_КАС1"/>
      <sheetName val="кор_на_местоп1"/>
      <sheetName val="Общ_свед1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Roll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>
        <row r="61">
          <cell r="D61">
            <v>0</v>
          </cell>
        </row>
      </sheetData>
      <sheetData sheetId="121">
        <row r="61">
          <cell r="D61">
            <v>0</v>
          </cell>
        </row>
      </sheetData>
      <sheetData sheetId="122">
        <row r="61">
          <cell r="D61">
            <v>0</v>
          </cell>
        </row>
      </sheetData>
      <sheetData sheetId="123">
        <row r="61">
          <cell r="D61">
            <v>0</v>
          </cell>
        </row>
      </sheetData>
      <sheetData sheetId="124">
        <row r="61">
          <cell r="D61">
            <v>0</v>
          </cell>
        </row>
      </sheetData>
      <sheetData sheetId="125">
        <row r="61">
          <cell r="D61">
            <v>0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61">
          <cell r="D61">
            <v>0</v>
          </cell>
        </row>
      </sheetData>
      <sheetData sheetId="141">
        <row r="61">
          <cell r="D61">
            <v>0</v>
          </cell>
        </row>
      </sheetData>
      <sheetData sheetId="142"/>
      <sheetData sheetId="143"/>
      <sheetData sheetId="144">
        <row r="61">
          <cell r="D61">
            <v>0</v>
          </cell>
        </row>
      </sheetData>
      <sheetData sheetId="145">
        <row r="61">
          <cell r="D61">
            <v>0</v>
          </cell>
        </row>
      </sheetData>
      <sheetData sheetId="146">
        <row r="61">
          <cell r="D61">
            <v>0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/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>
        <row r="61">
          <cell r="D61">
            <v>0</v>
          </cell>
        </row>
      </sheetData>
      <sheetData sheetId="181"/>
      <sheetData sheetId="182"/>
      <sheetData sheetId="183"/>
      <sheetData sheetId="184"/>
      <sheetData sheetId="185">
        <row r="61">
          <cell r="D61">
            <v>0</v>
          </cell>
        </row>
      </sheetData>
      <sheetData sheetId="186">
        <row r="61">
          <cell r="D61">
            <v>0</v>
          </cell>
        </row>
      </sheetData>
      <sheetData sheetId="187">
        <row r="61">
          <cell r="D61">
            <v>0</v>
          </cell>
        </row>
      </sheetData>
      <sheetData sheetId="188">
        <row r="61">
          <cell r="D61">
            <v>0</v>
          </cell>
        </row>
      </sheetData>
      <sheetData sheetId="189">
        <row r="61">
          <cell r="D61">
            <v>0</v>
          </cell>
        </row>
      </sheetData>
      <sheetData sheetId="190">
        <row r="61">
          <cell r="D61">
            <v>0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/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SAD"/>
      <sheetName val="KEY"/>
      <sheetName val="Данные"/>
      <sheetName val="Справочник статей"/>
      <sheetName val="Прогноз декабрь апрель 2004"/>
      <sheetName val="REPORT"/>
      <sheetName val="SENSITIVITY"/>
      <sheetName val="Tickmarks"/>
      <sheetName val="ИСХОДНИК"/>
      <sheetName val="CSCCincSKR"/>
      <sheetName val="Payroll"/>
      <sheetName val="TRAFFIC CALC"/>
      <sheetName val="TRAFFIC PARM"/>
      <sheetName val="ECONOMIC DATA"/>
      <sheetName val="осв ОАО (2)"/>
      <sheetName val="Proforma"/>
      <sheetName val="Сценарии"/>
      <sheetName val="ФД"/>
      <sheetName val="Lib"/>
      <sheetName val="трансформация1"/>
      <sheetName val="Control"/>
      <sheetName val="Data Sheet"/>
      <sheetName val="BS"/>
      <sheetName val="XLR_NoRangeSheet"/>
      <sheetName val="Settl.Finanacing"/>
      <sheetName val="P&amp;L"/>
      <sheetName val="Баланс hti"/>
      <sheetName val="кфп-с-м2м "/>
      <sheetName val="InpC"/>
      <sheetName val="MEX95IB"/>
      <sheetName val="Соответствие статей БДР-ДДС"/>
      <sheetName val="статьи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Assumptions"/>
      <sheetName val="WIVRA"/>
      <sheetName val="Data_CF"/>
      <sheetName val="ДИН2014"/>
      <sheetName val="SAS TB 6m2006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Input_Assumptions"/>
      <sheetName val="Bendra"/>
      <sheetName val="indicative ref margin"/>
      <sheetName val="Adjustment schedule"/>
      <sheetName val="Справочник МВЗ"/>
      <sheetName val="Справочник ДДС"/>
      <sheetName val="Rates"/>
      <sheetName val="фасады общий"/>
      <sheetName val="Sub group code &amp; Name"/>
      <sheetName val="S 60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Заказы"/>
      <sheetName val=""/>
      <sheetName val="Прогноз%20декабрь%20апрель%2020"/>
      <sheetName val="Total Revenue"/>
      <sheetName val="Выпадающие списки"/>
      <sheetName val="EBITDA Bridges v Budget"/>
      <sheetName val="Справочник"/>
      <sheetName val="тех.лист"/>
      <sheetName val="Segmental Analysis"/>
      <sheetName val="CPS &amp; CbC"/>
      <sheetName val="Счетчик вопросов"/>
      <sheetName val="Service"/>
      <sheetName val="Ставка"/>
      <sheetName val="Справочник статей БУ "/>
      <sheetName val="Date 2"/>
      <sheetName val="списки"/>
      <sheetName val="АТСи"/>
      <sheetName val="Факт Dink-Inv 2004"/>
      <sheetName val="СВОДНАЯ "/>
      <sheetName val="Global"/>
      <sheetName val="TRAFFIC_CALC"/>
      <sheetName val="TRAFFIC_PARM"/>
      <sheetName val="ECONOMIC_DATA"/>
      <sheetName val="осв_ОАО_(2)"/>
      <sheetName val="Data_Sheet"/>
      <sheetName val="Settl_Finanacing"/>
      <sheetName val="Баланс_hti"/>
      <sheetName val="кфп-с-м2м_"/>
      <sheetName val="_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Прогноз_декабрь_апрель_20041"/>
      <sheetName val="Breakdown_AR"/>
      <sheetName val="Соответствие_статей_БДР-ДДС"/>
      <sheetName val="SAS_TB_6m2006"/>
      <sheetName val="Справочник_статей"/>
      <sheetName val="устр-во опорное"/>
      <sheetName val="Круг 6 листов "/>
      <sheetName val="Справочник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i-network capex costs"/>
      <sheetName val="ЧМЗ Budget"/>
      <sheetName val="РИСКИ 2010"/>
      <sheetName val="РИСКИ2011"/>
      <sheetName val="schsts"/>
      <sheetName val="Year 3"/>
      <sheetName val="ITALIANS"/>
      <sheetName val="1997 fin. res."/>
      <sheetName val="exch. rates"/>
      <sheetName val="саратов (2)"/>
      <sheetName val="Прайс_Лист"/>
      <sheetName val="Гренобль_Ту-204"/>
      <sheetName val="Dropdown_list"/>
      <sheetName val="Список_регионов"/>
      <sheetName val="Выпадающие_списки"/>
      <sheetName val="ВГО"/>
      <sheetName val="Направления деятельности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Segment_OIBDA"/>
      <sheetName val="Лист"/>
      <sheetName val="Menu"/>
      <sheetName val="Income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 8230.07+"/>
      <sheetName val="8230.06+"/>
      <sheetName val="хранение 8230.08+"/>
      <sheetName val="+5610.04"/>
      <sheetName val="Client Information"/>
      <sheetName val="КУУ"/>
      <sheetName val="Budget presentation back up"/>
      <sheetName val="БДР"/>
      <sheetName val="CurRates"/>
      <sheetName val="COST-TZ"/>
      <sheetName val="INP"/>
      <sheetName val="natl consult reg."/>
      <sheetName val="cus_HK1033"/>
      <sheetName val="Тех. реализация"/>
      <sheetName val="Directory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%D0%9F%D1%80%D0%BE%D0%B3%D0%BD%"/>
      <sheetName val="PL.2013.01"/>
      <sheetName val="Доп инфо"/>
      <sheetName val="ОСВ"/>
      <sheetName val="EBITDA Bridge"/>
      <sheetName val="IVA Estimado"/>
      <sheetName val="Lots1127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Adjustment_schedule"/>
      <sheetName val="Total_Revenue"/>
      <sheetName val="Sub_group_code_&amp;_Name"/>
      <sheetName val="тех_лист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СТ ОЭ"/>
      <sheetName val="Q 2"/>
      <sheetName val="Validation Table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6">
          <cell r="C26" t="str">
            <v>Налог на прибыль</v>
          </cell>
        </row>
      </sheetData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/>
      <sheetData sheetId="149">
        <row r="26">
          <cell r="C26" t="str">
            <v>Налог на прибыль</v>
          </cell>
        </row>
      </sheetData>
      <sheetData sheetId="150"/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 refreshError="1"/>
      <sheetData sheetId="165" refreshError="1"/>
      <sheetData sheetId="166" refreshError="1"/>
      <sheetData sheetId="167">
        <row r="26">
          <cell r="C26" t="str">
            <v>Налог на прибыль</v>
          </cell>
        </row>
      </sheetData>
      <sheetData sheetId="168">
        <row r="26">
          <cell r="C26" t="str">
            <v>Налог на прибыль</v>
          </cell>
        </row>
      </sheetData>
      <sheetData sheetId="169">
        <row r="26">
          <cell r="C26" t="str">
            <v>Налог на прибыль</v>
          </cell>
        </row>
      </sheetData>
      <sheetData sheetId="170">
        <row r="26">
          <cell r="C26" t="str">
            <v>Налог на прибыль</v>
          </cell>
        </row>
      </sheetData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>
        <row r="26">
          <cell r="C26" t="str">
            <v>Налог на прибыль</v>
          </cell>
        </row>
      </sheetData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26">
          <cell r="C26" t="str">
            <v>Налог на прибыль</v>
          </cell>
        </row>
      </sheetData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 refreshError="1"/>
      <sheetData sheetId="253" refreshError="1"/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>
        <row r="26">
          <cell r="C26" t="str">
            <v>Налог на прибыль</v>
          </cell>
        </row>
      </sheetData>
      <sheetData sheetId="260">
        <row r="26">
          <cell r="C26" t="str">
            <v>Налог на прибыль</v>
          </cell>
        </row>
      </sheetData>
      <sheetData sheetId="261">
        <row r="26">
          <cell r="C26" t="str">
            <v>Налог на прибыль</v>
          </cell>
        </row>
      </sheetData>
      <sheetData sheetId="262">
        <row r="26">
          <cell r="C26" t="str">
            <v>Налог на прибыль</v>
          </cell>
        </row>
      </sheetData>
      <sheetData sheetId="263">
        <row r="26">
          <cell r="C26" t="str">
            <v>Налог на прибыль</v>
          </cell>
        </row>
      </sheetData>
      <sheetData sheetId="264">
        <row r="26">
          <cell r="C26" t="str">
            <v>Налог на прибыль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>
        <row r="26">
          <cell r="C26" t="str">
            <v>Налог на прибыль</v>
          </cell>
        </row>
      </sheetData>
      <sheetData sheetId="291">
        <row r="26">
          <cell r="C26" t="str">
            <v>Налог на прибыль</v>
          </cell>
        </row>
      </sheetData>
      <sheetData sheetId="292"/>
      <sheetData sheetId="293" refreshError="1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Лист1"/>
      <sheetName val="INDIRECT COST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каскад,5"/>
      <sheetName val="бог"/>
      <sheetName val="мфтц,к.4"/>
      <sheetName val="natl consult reg.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cur_projects pl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Cash2"/>
      <sheetName val="Z"/>
      <sheetName val="lob"/>
      <sheetName val="Черновик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РС котлован"/>
      <sheetName val="Лист5"/>
      <sheetName val="Р1"/>
      <sheetName val="finansal tamamlanma eğrisi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1"/>
  <sheetViews>
    <sheetView showGridLines="0" tabSelected="1" topLeftCell="A7" zoomScaleNormal="100" workbookViewId="0">
      <selection activeCell="A8" sqref="A8"/>
    </sheetView>
  </sheetViews>
  <sheetFormatPr defaultColWidth="0" defaultRowHeight="15" zeroHeight="1" x14ac:dyDescent="0.25"/>
  <cols>
    <col min="1" max="1" width="9.140625" customWidth="1"/>
    <col min="2" max="2" width="78.140625" bestFit="1" customWidth="1"/>
    <col min="3" max="12" width="9.140625" customWidth="1"/>
    <col min="13" max="16384" width="9.140625" hidden="1"/>
  </cols>
  <sheetData>
    <row r="1" spans="2:8" x14ac:dyDescent="0.25"/>
    <row r="2" spans="2:8" x14ac:dyDescent="0.25"/>
    <row r="3" spans="2:8" x14ac:dyDescent="0.25"/>
    <row r="4" spans="2:8" x14ac:dyDescent="0.25"/>
    <row r="5" spans="2:8" ht="18" x14ac:dyDescent="0.25">
      <c r="H5" s="51" t="s">
        <v>50</v>
      </c>
    </row>
    <row r="6" spans="2:8" ht="15.75" x14ac:dyDescent="0.25">
      <c r="H6" s="52" t="s">
        <v>9</v>
      </c>
    </row>
    <row r="7" spans="2:8" x14ac:dyDescent="0.25"/>
    <row r="8" spans="2:8" x14ac:dyDescent="0.25"/>
    <row r="9" spans="2:8" x14ac:dyDescent="0.25"/>
    <row r="10" spans="2:8" x14ac:dyDescent="0.25"/>
    <row r="11" spans="2:8" ht="30" x14ac:dyDescent="0.4">
      <c r="B11" s="53" t="s">
        <v>51</v>
      </c>
      <c r="C11" s="38"/>
      <c r="D11" s="38"/>
      <c r="E11" s="38"/>
      <c r="F11" s="38"/>
      <c r="G11" s="38"/>
      <c r="H11" s="38"/>
    </row>
    <row r="12" spans="2:8" ht="20.25" x14ac:dyDescent="0.25">
      <c r="B12" s="54" t="s">
        <v>10</v>
      </c>
      <c r="C12" s="38"/>
      <c r="D12" s="38"/>
      <c r="F12" s="38"/>
      <c r="G12" s="38"/>
    </row>
    <row r="13" spans="2:8" ht="23.25" x14ac:dyDescent="0.35">
      <c r="B13" s="58" t="s">
        <v>52</v>
      </c>
      <c r="C13" s="202" t="s">
        <v>11</v>
      </c>
      <c r="E13" s="55"/>
      <c r="F13" s="38"/>
    </row>
    <row r="14" spans="2:8" x14ac:dyDescent="0.25">
      <c r="C14" s="38"/>
    </row>
    <row r="15" spans="2:8" ht="23.25" x14ac:dyDescent="0.35">
      <c r="B15" s="58" t="s">
        <v>53</v>
      </c>
      <c r="C15" s="38"/>
    </row>
    <row r="16" spans="2:8" x14ac:dyDescent="0.25">
      <c r="B16" s="56" t="s">
        <v>54</v>
      </c>
      <c r="C16" s="202" t="s">
        <v>11</v>
      </c>
    </row>
    <row r="17" spans="2:8" x14ac:dyDescent="0.25">
      <c r="B17" s="56" t="s">
        <v>55</v>
      </c>
      <c r="C17" s="202" t="s">
        <v>11</v>
      </c>
    </row>
    <row r="18" spans="2:8" x14ac:dyDescent="0.25">
      <c r="B18" s="56" t="s">
        <v>56</v>
      </c>
      <c r="C18" s="202" t="s">
        <v>11</v>
      </c>
      <c r="F18" s="38"/>
      <c r="H18" s="38"/>
    </row>
    <row r="19" spans="2:8" x14ac:dyDescent="0.25">
      <c r="B19" s="56" t="s">
        <v>57</v>
      </c>
      <c r="C19" s="202" t="s">
        <v>11</v>
      </c>
      <c r="F19" s="38"/>
      <c r="H19" s="38"/>
    </row>
    <row r="20" spans="2:8" x14ac:dyDescent="0.25"/>
    <row r="21" spans="2:8" ht="23.25" x14ac:dyDescent="0.35">
      <c r="B21" s="58" t="s">
        <v>58</v>
      </c>
    </row>
    <row r="22" spans="2:8" x14ac:dyDescent="0.25">
      <c r="B22" s="56" t="s">
        <v>60</v>
      </c>
      <c r="C22" s="202" t="s">
        <v>11</v>
      </c>
    </row>
    <row r="23" spans="2:8" x14ac:dyDescent="0.25">
      <c r="B23" s="56" t="s">
        <v>59</v>
      </c>
      <c r="C23" s="202" t="s">
        <v>11</v>
      </c>
    </row>
    <row r="24" spans="2:8" x14ac:dyDescent="0.25">
      <c r="B24" s="56" t="s">
        <v>61</v>
      </c>
      <c r="C24" s="202" t="s">
        <v>11</v>
      </c>
    </row>
    <row r="25" spans="2:8" ht="18" x14ac:dyDescent="0.25">
      <c r="H25" s="57"/>
    </row>
    <row r="26" spans="2:8" x14ac:dyDescent="0.25"/>
    <row r="27" spans="2:8" x14ac:dyDescent="0.25"/>
    <row r="28" spans="2:8" x14ac:dyDescent="0.25"/>
    <row r="29" spans="2:8" x14ac:dyDescent="0.25"/>
    <row r="30" spans="2:8" x14ac:dyDescent="0.25"/>
    <row r="31" spans="2:8" x14ac:dyDescent="0.25"/>
  </sheetData>
  <hyperlinks>
    <hyperlink ref="H6" r:id="rId1" xr:uid="{57C94E8A-03F1-4585-82FB-F47F9830677E}"/>
    <hyperlink ref="C16" location="'Операционные результаты'!A1" tooltip="wffee" display="&gt;&gt;" xr:uid="{3B585DCE-E6F0-4D6C-8968-48FA9A6D7EBD}"/>
    <hyperlink ref="C18" location="'Assets valuation 2023'!A1" tooltip="wffee" display="&gt;&gt;" xr:uid="{F4995EFF-802A-4FAE-9EC7-58E9BAA6C6CE}"/>
    <hyperlink ref="C19" location="ОФР!A47" tooltip="wffee" display="&gt;&gt;" xr:uid="{62FD9178-B516-43E6-AEAF-467C0A1EB7B5}"/>
    <hyperlink ref="C22" location="'Балансовый отчет'!A1" tooltip="wffee" display="&gt;&gt;" xr:uid="{BD7DB65C-166A-498D-B077-5D36F2DF03D9}"/>
    <hyperlink ref="C23" location="ОФР!A1" tooltip="wffee" display="&gt;&gt;" xr:uid="{C7CF6286-43BF-4447-B310-5F05B2C367B3}"/>
    <hyperlink ref="C24" location="ОДДС!A1" tooltip="wffee" display="&gt;&gt;" xr:uid="{835BAC53-06CC-441C-B94C-0D2799090942}"/>
    <hyperlink ref="C13" location="Обзор!A1" tooltip="wffee" display="&gt;&gt;" xr:uid="{A7F47DA2-FE6F-41CB-9FC6-CAED0BFDB594}"/>
    <hyperlink ref="C18" location="'Оценка активов 2023'!A1" tooltip="wffee" display="&gt;&gt;" xr:uid="{835EE55F-AD7E-473C-9378-5737336DE5FD}"/>
    <hyperlink ref="C17" location="'Операционные результаты'!A21" display="&gt;&gt;" xr:uid="{14D00513-EBC5-4EE8-8B0C-CC7B4FCDDB12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O52"/>
  <sheetViews>
    <sheetView showGridLines="0" topLeftCell="A19" zoomScaleNormal="100" workbookViewId="0">
      <pane xSplit="1" topLeftCell="B1" activePane="topRight" state="frozen"/>
      <selection pane="topRight" activeCell="A37" sqref="A37"/>
    </sheetView>
  </sheetViews>
  <sheetFormatPr defaultColWidth="9.140625" defaultRowHeight="14.25" x14ac:dyDescent="0.2"/>
  <cols>
    <col min="1" max="1" width="66.5703125" style="38" customWidth="1"/>
    <col min="2" max="2" width="12" style="5" customWidth="1"/>
    <col min="3" max="15" width="9.140625" style="5"/>
    <col min="16" max="16384" width="9.140625" style="38"/>
  </cols>
  <sheetData>
    <row r="1" spans="1:15" x14ac:dyDescent="0.2">
      <c r="A1" s="65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5" ht="18" x14ac:dyDescent="0.25">
      <c r="A2" s="1" t="s">
        <v>52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5" ht="15" x14ac:dyDescent="0.25">
      <c r="A3" s="186" t="s">
        <v>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5" x14ac:dyDescent="0.2">
      <c r="A4" s="66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5" x14ac:dyDescent="0.2">
      <c r="A5" s="2"/>
      <c r="B5" s="104"/>
      <c r="C5" s="3">
        <v>2011</v>
      </c>
      <c r="D5" s="3">
        <v>2012</v>
      </c>
      <c r="E5" s="3">
        <v>2013</v>
      </c>
      <c r="F5" s="3">
        <v>2014</v>
      </c>
      <c r="G5" s="3">
        <v>2015</v>
      </c>
      <c r="H5" s="3">
        <v>2016</v>
      </c>
      <c r="I5" s="3">
        <v>2017</v>
      </c>
      <c r="J5" s="3">
        <v>2018</v>
      </c>
      <c r="K5" s="3">
        <v>2019</v>
      </c>
      <c r="L5" s="3">
        <v>2020</v>
      </c>
      <c r="M5" s="3">
        <v>2021</v>
      </c>
      <c r="N5" s="3">
        <v>2022</v>
      </c>
      <c r="O5" s="3">
        <v>2023</v>
      </c>
    </row>
    <row r="6" spans="1:15" x14ac:dyDescent="0.2">
      <c r="A6" s="4" t="s">
        <v>63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5" x14ac:dyDescent="0.2">
      <c r="A7" s="5" t="s">
        <v>64</v>
      </c>
      <c r="B7" s="6" t="s">
        <v>76</v>
      </c>
      <c r="C7" s="7">
        <f>ОФР!B9</f>
        <v>22741</v>
      </c>
      <c r="D7" s="7">
        <f>ОФР!C9</f>
        <v>26894</v>
      </c>
      <c r="E7" s="7">
        <f>ОФР!D9</f>
        <v>39921</v>
      </c>
      <c r="F7" s="7">
        <f>ОФР!E9</f>
        <v>51481</v>
      </c>
      <c r="G7" s="7">
        <f>ОФР!F9</f>
        <v>42404</v>
      </c>
      <c r="H7" s="7">
        <f>ОФР!G9</f>
        <v>49022</v>
      </c>
      <c r="I7" s="7">
        <f>ОФР!H9</f>
        <v>70645</v>
      </c>
      <c r="J7" s="7">
        <f>ОФР!I9</f>
        <v>72327</v>
      </c>
      <c r="K7" s="7">
        <f>ОФР!J9</f>
        <v>84330</v>
      </c>
      <c r="L7" s="7">
        <f>ОФР!K9</f>
        <v>78655</v>
      </c>
      <c r="M7" s="7">
        <f>ОФР!L9</f>
        <v>87138</v>
      </c>
      <c r="N7" s="7">
        <v>80556</v>
      </c>
      <c r="O7" s="7">
        <v>88791</v>
      </c>
    </row>
    <row r="8" spans="1:15" x14ac:dyDescent="0.2">
      <c r="A8" s="5" t="s">
        <v>66</v>
      </c>
      <c r="B8" s="6" t="s">
        <v>76</v>
      </c>
      <c r="C8" s="7">
        <v>10853</v>
      </c>
      <c r="D8" s="7">
        <v>9400</v>
      </c>
      <c r="E8" s="7">
        <v>12368</v>
      </c>
      <c r="F8" s="7">
        <v>15796</v>
      </c>
      <c r="G8" s="7">
        <v>12999</v>
      </c>
      <c r="H8" s="7">
        <v>12209</v>
      </c>
      <c r="I8" s="7">
        <v>18001</v>
      </c>
      <c r="J8" s="7">
        <v>17055</v>
      </c>
      <c r="K8" s="7">
        <v>22735</v>
      </c>
      <c r="L8" s="7">
        <v>25796</v>
      </c>
      <c r="M8" s="67">
        <v>31041</v>
      </c>
      <c r="N8" s="67">
        <v>30514</v>
      </c>
      <c r="O8" s="67">
        <v>31261</v>
      </c>
    </row>
    <row r="9" spans="1:15" x14ac:dyDescent="0.2">
      <c r="A9" s="5" t="s">
        <v>65</v>
      </c>
      <c r="B9" s="6" t="s">
        <v>76</v>
      </c>
      <c r="C9" s="7">
        <f>ОФР!B17</f>
        <v>10853</v>
      </c>
      <c r="D9" s="7">
        <f>ОФР!C17</f>
        <v>9400</v>
      </c>
      <c r="E9" s="7">
        <f>ОФР!D17</f>
        <v>12368</v>
      </c>
      <c r="F9" s="7">
        <f>ОФР!E17</f>
        <v>15796</v>
      </c>
      <c r="G9" s="7">
        <f>ОФР!F17</f>
        <v>12999</v>
      </c>
      <c r="H9" s="7">
        <f>ОФР!G17</f>
        <v>12209</v>
      </c>
      <c r="I9" s="7">
        <f>ОФР!H17</f>
        <v>18001</v>
      </c>
      <c r="J9" s="7">
        <f>ОФР!I17</f>
        <v>17055</v>
      </c>
      <c r="K9" s="7">
        <f>ОФР!J17</f>
        <v>20057</v>
      </c>
      <c r="L9" s="7">
        <f>ОФР!K17</f>
        <v>21915</v>
      </c>
      <c r="M9" s="7">
        <f>ОФР!L17</f>
        <v>27782</v>
      </c>
      <c r="N9" s="7">
        <v>28203</v>
      </c>
      <c r="O9" s="7">
        <v>29971</v>
      </c>
    </row>
    <row r="10" spans="1:15" x14ac:dyDescent="0.2">
      <c r="A10" s="5" t="s">
        <v>0</v>
      </c>
      <c r="B10" s="6" t="s">
        <v>76</v>
      </c>
      <c r="C10" s="7">
        <v>8201</v>
      </c>
      <c r="D10" s="7">
        <v>6931</v>
      </c>
      <c r="E10" s="7">
        <v>9430</v>
      </c>
      <c r="F10" s="7">
        <v>10611</v>
      </c>
      <c r="G10" s="7">
        <v>7675</v>
      </c>
      <c r="H10" s="7">
        <v>7301</v>
      </c>
      <c r="I10" s="7">
        <v>14823</v>
      </c>
      <c r="J10" s="7">
        <v>6118</v>
      </c>
      <c r="K10" s="7">
        <v>11175</v>
      </c>
      <c r="L10" s="7">
        <v>16482</v>
      </c>
      <c r="M10" s="5">
        <f>ОФР!L58</f>
        <v>21139</v>
      </c>
      <c r="N10" s="61">
        <v>18795</v>
      </c>
      <c r="O10" s="61">
        <v>19425</v>
      </c>
    </row>
    <row r="11" spans="1:15" x14ac:dyDescent="0.2">
      <c r="A11" s="5" t="s">
        <v>1</v>
      </c>
      <c r="B11" s="6" t="s">
        <v>76</v>
      </c>
      <c r="C11" s="7">
        <v>8201</v>
      </c>
      <c r="D11" s="7">
        <v>6931</v>
      </c>
      <c r="E11" s="7">
        <v>9430</v>
      </c>
      <c r="F11" s="7">
        <v>10611</v>
      </c>
      <c r="G11" s="7">
        <v>7675</v>
      </c>
      <c r="H11" s="7">
        <v>7301</v>
      </c>
      <c r="I11" s="7">
        <v>14823</v>
      </c>
      <c r="J11" s="7">
        <v>6118</v>
      </c>
      <c r="K11" s="7">
        <v>8497</v>
      </c>
      <c r="L11" s="7">
        <v>12601</v>
      </c>
      <c r="M11" s="5">
        <f>ОФР!L56</f>
        <v>17880</v>
      </c>
      <c r="N11" s="61">
        <v>16484</v>
      </c>
      <c r="O11" s="61">
        <v>18135</v>
      </c>
    </row>
    <row r="12" spans="1:15" x14ac:dyDescent="0.2">
      <c r="A12" s="5" t="s">
        <v>67</v>
      </c>
      <c r="B12" s="6" t="s">
        <v>76</v>
      </c>
      <c r="C12" s="7">
        <f>ОФР!B34</f>
        <v>7440</v>
      </c>
      <c r="D12" s="7">
        <f>ОФР!C34</f>
        <v>5000</v>
      </c>
      <c r="E12" s="7">
        <f>ОФР!D34</f>
        <v>6664</v>
      </c>
      <c r="F12" s="7">
        <f>ОФР!E34</f>
        <v>8369</v>
      </c>
      <c r="G12" s="7">
        <f>ОФР!F34</f>
        <v>5429</v>
      </c>
      <c r="H12" s="7">
        <f>ОФР!G34</f>
        <v>4902</v>
      </c>
      <c r="I12" s="7">
        <f>ОФР!H34</f>
        <v>7893</v>
      </c>
      <c r="J12" s="7">
        <f>ОФР!I34</f>
        <v>-700</v>
      </c>
      <c r="K12" s="7">
        <f>ОФР!J34</f>
        <v>186</v>
      </c>
      <c r="L12" s="7">
        <f>ОФР!K34</f>
        <v>2036</v>
      </c>
      <c r="M12" s="7">
        <f>ОФР!L34</f>
        <v>3007</v>
      </c>
      <c r="N12" s="7">
        <v>13001</v>
      </c>
      <c r="O12" s="7">
        <v>-3370</v>
      </c>
    </row>
    <row r="13" spans="1:15" x14ac:dyDescent="0.2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5" x14ac:dyDescent="0.2">
      <c r="A14" s="4" t="s">
        <v>68</v>
      </c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5" x14ac:dyDescent="0.2">
      <c r="A15" s="8" t="s">
        <v>69</v>
      </c>
      <c r="B15" s="6" t="s">
        <v>76</v>
      </c>
      <c r="C15" s="7">
        <v>10406</v>
      </c>
      <c r="D15" s="7">
        <v>16636</v>
      </c>
      <c r="E15" s="7">
        <v>13219</v>
      </c>
      <c r="F15" s="7">
        <v>16291</v>
      </c>
      <c r="G15" s="7">
        <v>19414</v>
      </c>
      <c r="H15" s="7">
        <v>18054</v>
      </c>
      <c r="I15" s="7">
        <v>23987</v>
      </c>
      <c r="J15" s="7">
        <v>20912</v>
      </c>
      <c r="K15" s="7">
        <v>52692</v>
      </c>
      <c r="L15" s="7">
        <v>50505</v>
      </c>
      <c r="M15" s="7">
        <v>83438</v>
      </c>
      <c r="N15" s="7">
        <v>93088</v>
      </c>
      <c r="O15" s="7">
        <v>118611</v>
      </c>
    </row>
    <row r="16" spans="1:15" x14ac:dyDescent="0.2">
      <c r="A16" s="8" t="s">
        <v>70</v>
      </c>
      <c r="B16" s="6" t="s">
        <v>76</v>
      </c>
      <c r="C16" s="7">
        <v>10406</v>
      </c>
      <c r="D16" s="7">
        <v>16636</v>
      </c>
      <c r="E16" s="7">
        <v>13219</v>
      </c>
      <c r="F16" s="7">
        <v>16291</v>
      </c>
      <c r="G16" s="7">
        <v>19414</v>
      </c>
      <c r="H16" s="7">
        <v>18054</v>
      </c>
      <c r="I16" s="7">
        <v>23987</v>
      </c>
      <c r="J16" s="7">
        <v>20912</v>
      </c>
      <c r="K16" s="7">
        <v>52692</v>
      </c>
      <c r="L16" s="7">
        <v>45510</v>
      </c>
      <c r="M16" s="7">
        <v>47210</v>
      </c>
      <c r="N16" s="7">
        <v>38326</v>
      </c>
      <c r="O16" s="7">
        <f>O15-O17</f>
        <v>46763</v>
      </c>
    </row>
    <row r="17" spans="1:15" x14ac:dyDescent="0.2">
      <c r="A17" s="8" t="s">
        <v>71</v>
      </c>
      <c r="B17" s="6" t="s">
        <v>76</v>
      </c>
      <c r="C17" s="7"/>
      <c r="D17" s="7"/>
      <c r="E17" s="7"/>
      <c r="F17" s="7"/>
      <c r="G17" s="7"/>
      <c r="H17" s="7"/>
      <c r="I17" s="7"/>
      <c r="J17" s="7"/>
      <c r="K17" s="7"/>
      <c r="L17" s="7">
        <v>4995</v>
      </c>
      <c r="M17" s="7">
        <v>36228</v>
      </c>
      <c r="N17" s="7">
        <v>54762</v>
      </c>
      <c r="O17" s="7">
        <v>71848</v>
      </c>
    </row>
    <row r="18" spans="1:15" x14ac:dyDescent="0.2">
      <c r="A18" s="8" t="s">
        <v>72</v>
      </c>
      <c r="B18" s="6" t="s">
        <v>76</v>
      </c>
      <c r="C18" s="7">
        <v>15768</v>
      </c>
      <c r="D18" s="7">
        <v>17526</v>
      </c>
      <c r="E18" s="7">
        <v>13037</v>
      </c>
      <c r="F18" s="7">
        <v>15655</v>
      </c>
      <c r="G18" s="7">
        <v>12017</v>
      </c>
      <c r="H18" s="7">
        <v>10206</v>
      </c>
      <c r="I18" s="7">
        <v>14278</v>
      </c>
      <c r="J18" s="7">
        <v>23066</v>
      </c>
      <c r="K18" s="7">
        <v>31128</v>
      </c>
      <c r="L18" s="7">
        <v>25930</v>
      </c>
      <c r="M18" s="7">
        <v>44629</v>
      </c>
      <c r="N18" s="7">
        <v>23811</v>
      </c>
      <c r="O18" s="7">
        <v>9724</v>
      </c>
    </row>
    <row r="19" spans="1:15" x14ac:dyDescent="0.2">
      <c r="A19" s="8" t="s">
        <v>73</v>
      </c>
      <c r="B19" s="6" t="s">
        <v>76</v>
      </c>
      <c r="C19" s="7"/>
      <c r="D19" s="7"/>
      <c r="E19" s="7"/>
      <c r="F19" s="7"/>
      <c r="G19" s="7"/>
      <c r="H19" s="7"/>
      <c r="I19" s="7"/>
      <c r="J19" s="7"/>
      <c r="K19" s="7">
        <v>692</v>
      </c>
      <c r="L19" s="7">
        <v>23572</v>
      </c>
      <c r="M19" s="7">
        <v>59752</v>
      </c>
      <c r="N19" s="7">
        <v>60362</v>
      </c>
      <c r="O19" s="7">
        <v>77440</v>
      </c>
    </row>
    <row r="20" spans="1:15" x14ac:dyDescent="0.2">
      <c r="A20" s="8" t="s">
        <v>74</v>
      </c>
      <c r="B20" s="6" t="s">
        <v>76</v>
      </c>
      <c r="C20" s="7">
        <v>-5362</v>
      </c>
      <c r="D20" s="7">
        <v>-890</v>
      </c>
      <c r="E20" s="7">
        <v>182</v>
      </c>
      <c r="F20" s="7">
        <v>636</v>
      </c>
      <c r="G20" s="7">
        <v>7397</v>
      </c>
      <c r="H20" s="7">
        <v>7848</v>
      </c>
      <c r="I20" s="7">
        <v>9709</v>
      </c>
      <c r="J20" s="7">
        <v>-2154</v>
      </c>
      <c r="K20" s="7">
        <v>21484</v>
      </c>
      <c r="L20" s="7">
        <v>19580</v>
      </c>
      <c r="M20" s="7">
        <v>2581</v>
      </c>
      <c r="N20" s="7">
        <v>14515</v>
      </c>
      <c r="O20" s="7">
        <v>37039</v>
      </c>
    </row>
    <row r="21" spans="1:15" x14ac:dyDescent="0.2">
      <c r="A21" s="8" t="s">
        <v>75</v>
      </c>
      <c r="B21" s="6" t="s">
        <v>2</v>
      </c>
      <c r="C21" s="9"/>
      <c r="D21" s="9"/>
      <c r="E21" s="9">
        <v>0.02</v>
      </c>
      <c r="F21" s="9">
        <v>0.06</v>
      </c>
      <c r="G21" s="9">
        <v>0.96</v>
      </c>
      <c r="H21" s="9">
        <v>1.07</v>
      </c>
      <c r="I21" s="9">
        <v>0.65</v>
      </c>
      <c r="J21" s="11">
        <v>-0.35207584177835888</v>
      </c>
      <c r="K21" s="9">
        <v>1.81</v>
      </c>
      <c r="L21" s="9">
        <v>1.1879626258949161</v>
      </c>
      <c r="M21" s="68">
        <v>0.12209659870381759</v>
      </c>
      <c r="N21" s="68">
        <v>0.77</v>
      </c>
      <c r="O21" s="68">
        <v>1.9067696267696268</v>
      </c>
    </row>
    <row r="22" spans="1:15" x14ac:dyDescent="0.2">
      <c r="A22" s="8"/>
      <c r="B22" s="6"/>
      <c r="C22" s="9"/>
      <c r="D22" s="9"/>
      <c r="E22" s="9"/>
      <c r="F22" s="9"/>
      <c r="G22" s="9"/>
      <c r="H22" s="9"/>
      <c r="I22" s="9"/>
      <c r="J22" s="11"/>
      <c r="K22" s="9"/>
      <c r="L22" s="9"/>
    </row>
    <row r="23" spans="1:15" x14ac:dyDescent="0.2">
      <c r="A23" s="4" t="s">
        <v>78</v>
      </c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5" x14ac:dyDescent="0.2">
      <c r="A24" s="8" t="s">
        <v>79</v>
      </c>
      <c r="B24" s="6" t="s">
        <v>76</v>
      </c>
      <c r="C24" s="7">
        <v>-2775</v>
      </c>
      <c r="D24" s="7">
        <v>-3027</v>
      </c>
      <c r="E24" s="7">
        <v>678</v>
      </c>
      <c r="F24" s="7">
        <v>2099</v>
      </c>
      <c r="G24" s="7">
        <v>-3297</v>
      </c>
      <c r="H24" s="7">
        <v>4040</v>
      </c>
      <c r="I24" s="7">
        <v>2681</v>
      </c>
      <c r="J24" s="7">
        <v>17403</v>
      </c>
      <c r="K24" s="7">
        <v>13336</v>
      </c>
      <c r="L24" s="7">
        <v>3906</v>
      </c>
      <c r="M24" s="7">
        <v>-17342</v>
      </c>
      <c r="N24" s="7">
        <v>-45552</v>
      </c>
      <c r="O24" s="7">
        <v>-40516</v>
      </c>
    </row>
    <row r="25" spans="1:15" x14ac:dyDescent="0.2">
      <c r="A25" s="8" t="s">
        <v>80</v>
      </c>
      <c r="B25" s="6" t="s">
        <v>76</v>
      </c>
      <c r="C25" s="7"/>
      <c r="D25" s="7"/>
      <c r="E25" s="7"/>
      <c r="F25" s="7"/>
      <c r="G25" s="7"/>
      <c r="H25" s="7"/>
      <c r="I25" s="7"/>
      <c r="J25" s="7"/>
      <c r="K25" s="7">
        <v>14028</v>
      </c>
      <c r="L25" s="7">
        <v>26786</v>
      </c>
      <c r="M25" s="7">
        <v>18838</v>
      </c>
      <c r="N25" s="7">
        <f>N24+N28+N29</f>
        <v>-17780</v>
      </c>
      <c r="O25" s="7">
        <f>O24+O28+O29</f>
        <v>-5435</v>
      </c>
    </row>
    <row r="26" spans="1:15" x14ac:dyDescent="0.2">
      <c r="A26" s="8" t="s">
        <v>81</v>
      </c>
      <c r="B26" s="6" t="s">
        <v>76</v>
      </c>
      <c r="C26" s="7">
        <v>-4482</v>
      </c>
      <c r="D26" s="7">
        <v>-4897</v>
      </c>
      <c r="E26" s="7">
        <v>-1462</v>
      </c>
      <c r="F26" s="7">
        <v>-76</v>
      </c>
      <c r="G26" s="7">
        <v>-5994</v>
      </c>
      <c r="H26" s="7">
        <v>819</v>
      </c>
      <c r="I26" s="7">
        <v>243</v>
      </c>
      <c r="J26" s="7">
        <v>14672</v>
      </c>
      <c r="K26" s="7">
        <v>-16624</v>
      </c>
      <c r="L26" s="7">
        <v>-588</v>
      </c>
      <c r="M26" s="7">
        <v>-21623</v>
      </c>
      <c r="N26" s="7">
        <v>-51705</v>
      </c>
      <c r="O26" s="7">
        <v>-57270</v>
      </c>
    </row>
    <row r="27" spans="1:15" x14ac:dyDescent="0.2">
      <c r="A27" s="8" t="s">
        <v>82</v>
      </c>
      <c r="B27" s="6" t="s">
        <v>76</v>
      </c>
      <c r="C27" s="7"/>
      <c r="D27" s="7"/>
      <c r="E27" s="7"/>
      <c r="F27" s="7"/>
      <c r="G27" s="7"/>
      <c r="H27" s="7"/>
      <c r="I27" s="7"/>
      <c r="J27" s="7"/>
      <c r="K27" s="7">
        <v>-15932</v>
      </c>
      <c r="L27" s="7">
        <v>22292</v>
      </c>
      <c r="M27" s="7">
        <v>14557</v>
      </c>
      <c r="N27" s="7">
        <f>N26+N28+N29</f>
        <v>-23933</v>
      </c>
      <c r="O27" s="7">
        <f>O26+O28+O29</f>
        <v>-22189</v>
      </c>
    </row>
    <row r="28" spans="1:15" x14ac:dyDescent="0.2">
      <c r="A28" s="8" t="s">
        <v>83</v>
      </c>
      <c r="B28" s="6" t="s">
        <v>76</v>
      </c>
      <c r="C28" s="7"/>
      <c r="D28" s="7"/>
      <c r="E28" s="7"/>
      <c r="F28" s="7"/>
      <c r="G28" s="7"/>
      <c r="H28" s="7"/>
      <c r="I28" s="7"/>
      <c r="J28" s="7"/>
      <c r="K28" s="7">
        <v>692</v>
      </c>
      <c r="L28" s="7">
        <v>22880</v>
      </c>
      <c r="M28" s="7">
        <v>36180</v>
      </c>
      <c r="N28" s="7">
        <v>610</v>
      </c>
      <c r="O28" s="7">
        <v>17078</v>
      </c>
    </row>
    <row r="29" spans="1:15" x14ac:dyDescent="0.2">
      <c r="A29" s="185" t="s">
        <v>465</v>
      </c>
      <c r="B29" s="6" t="s">
        <v>76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27162</v>
      </c>
      <c r="O29" s="7">
        <v>18003</v>
      </c>
    </row>
    <row r="30" spans="1:15" x14ac:dyDescent="0.2">
      <c r="A30" s="8"/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5" x14ac:dyDescent="0.2">
      <c r="A31" s="4" t="s">
        <v>84</v>
      </c>
      <c r="B31" s="6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5" x14ac:dyDescent="0.2">
      <c r="A32" s="8" t="s">
        <v>101</v>
      </c>
      <c r="B32" s="6" t="s">
        <v>76</v>
      </c>
      <c r="C32" s="7">
        <v>18306</v>
      </c>
      <c r="D32" s="7">
        <v>23739</v>
      </c>
      <c r="E32" s="7">
        <v>30227</v>
      </c>
      <c r="F32" s="7">
        <v>39961.02476</v>
      </c>
      <c r="G32" s="7">
        <v>35079.970713895411</v>
      </c>
      <c r="H32" s="7">
        <v>47444</v>
      </c>
      <c r="I32" s="7">
        <v>50239.967601419994</v>
      </c>
      <c r="J32" s="7">
        <v>68731.252889259995</v>
      </c>
      <c r="K32" s="7">
        <v>77627.406625240008</v>
      </c>
      <c r="L32" s="7">
        <v>79922.186658060004</v>
      </c>
      <c r="M32" s="7">
        <f>'Операционные результаты'!M7</f>
        <v>84387.993910000005</v>
      </c>
      <c r="N32" s="7">
        <v>58652</v>
      </c>
      <c r="O32" s="7">
        <v>105564</v>
      </c>
    </row>
    <row r="33" spans="1:15" x14ac:dyDescent="0.2">
      <c r="A33" s="8" t="s">
        <v>85</v>
      </c>
      <c r="B33" s="6" t="s">
        <v>76</v>
      </c>
      <c r="C33" s="7"/>
      <c r="D33" s="7"/>
      <c r="E33" s="7">
        <v>26073</v>
      </c>
      <c r="F33" s="7">
        <v>35335</v>
      </c>
      <c r="G33" s="7">
        <v>25845</v>
      </c>
      <c r="H33" s="7">
        <v>39723.422637700001</v>
      </c>
      <c r="I33" s="7">
        <v>46146.695167350001</v>
      </c>
      <c r="J33" s="7">
        <v>62785.436452919996</v>
      </c>
      <c r="K33" s="7">
        <v>77713.387916539999</v>
      </c>
      <c r="L33" s="7">
        <v>81985.030014120013</v>
      </c>
      <c r="M33" s="61">
        <f>'Операционные результаты'!M8</f>
        <v>84093.78253756999</v>
      </c>
      <c r="N33" s="7">
        <v>60386</v>
      </c>
      <c r="O33" s="7">
        <v>82108</v>
      </c>
    </row>
    <row r="34" spans="1:15" x14ac:dyDescent="0.2">
      <c r="A34" s="8" t="s">
        <v>86</v>
      </c>
      <c r="B34" s="6" t="s">
        <v>77</v>
      </c>
      <c r="C34" s="7">
        <v>67797</v>
      </c>
      <c r="D34" s="7">
        <v>75013</v>
      </c>
      <c r="E34" s="7">
        <v>84889</v>
      </c>
      <c r="F34" s="7">
        <v>87431</v>
      </c>
      <c r="G34" s="7">
        <v>91057.20360523343</v>
      </c>
      <c r="H34" s="7">
        <v>95649.762108517301</v>
      </c>
      <c r="I34" s="7">
        <v>98094.123288225688</v>
      </c>
      <c r="J34" s="7">
        <v>109445.30457033213</v>
      </c>
      <c r="K34" s="7">
        <v>123140.09552653086</v>
      </c>
      <c r="L34" s="7">
        <v>148500.69067665632</v>
      </c>
      <c r="M34" s="7">
        <f>'Операционные результаты'!M9</f>
        <v>189008.00940000001</v>
      </c>
      <c r="N34" s="7">
        <v>200591</v>
      </c>
      <c r="O34" s="7">
        <v>192904</v>
      </c>
    </row>
    <row r="35" spans="1:15" x14ac:dyDescent="0.2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5" x14ac:dyDescent="0.2">
      <c r="A36" s="12" t="s">
        <v>89</v>
      </c>
      <c r="B36" s="6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5" x14ac:dyDescent="0.2">
      <c r="A37" s="8" t="s">
        <v>87</v>
      </c>
      <c r="B37" s="6" t="s">
        <v>3</v>
      </c>
      <c r="C37" s="7">
        <v>4192</v>
      </c>
      <c r="D37" s="7">
        <v>5797</v>
      </c>
      <c r="E37" s="7">
        <v>6876</v>
      </c>
      <c r="F37" s="7">
        <v>9045</v>
      </c>
      <c r="G37" s="7">
        <v>7841</v>
      </c>
      <c r="H37" s="7">
        <v>9590</v>
      </c>
      <c r="I37" s="7">
        <v>9916</v>
      </c>
      <c r="J37" s="7">
        <v>12312</v>
      </c>
      <c r="K37" s="7">
        <v>12040</v>
      </c>
      <c r="L37" s="7">
        <v>9725</v>
      </c>
      <c r="M37" s="5">
        <f>'Операционные результаты'!M12</f>
        <v>8560</v>
      </c>
      <c r="N37" s="61">
        <v>6457</v>
      </c>
      <c r="O37" s="61">
        <v>11689</v>
      </c>
    </row>
    <row r="38" spans="1:15" x14ac:dyDescent="0.2">
      <c r="A38" s="8" t="s">
        <v>88</v>
      </c>
      <c r="B38" s="6" t="s">
        <v>3</v>
      </c>
      <c r="C38" s="7"/>
      <c r="D38" s="7">
        <v>794</v>
      </c>
      <c r="E38" s="7">
        <v>1415</v>
      </c>
      <c r="F38" s="7">
        <v>2026</v>
      </c>
      <c r="G38" s="7">
        <v>1184</v>
      </c>
      <c r="H38" s="7">
        <v>2047</v>
      </c>
      <c r="I38" s="7">
        <v>3357</v>
      </c>
      <c r="J38" s="7">
        <v>5027</v>
      </c>
      <c r="K38" s="7">
        <v>4336</v>
      </c>
      <c r="L38" s="7">
        <v>4168</v>
      </c>
      <c r="M38" s="5">
        <f>'Операционные результаты'!M13</f>
        <v>3499</v>
      </c>
      <c r="N38" s="61">
        <v>2531</v>
      </c>
      <c r="O38" s="61">
        <v>5818</v>
      </c>
    </row>
    <row r="39" spans="1:15" x14ac:dyDescent="0.2">
      <c r="A39" s="8" t="s">
        <v>90</v>
      </c>
      <c r="B39" s="6" t="s">
        <v>4</v>
      </c>
      <c r="C39" s="7"/>
      <c r="D39" s="7">
        <v>14</v>
      </c>
      <c r="E39" s="7">
        <v>21</v>
      </c>
      <c r="F39" s="7">
        <v>22</v>
      </c>
      <c r="G39" s="7">
        <v>15</v>
      </c>
      <c r="H39" s="7">
        <v>21</v>
      </c>
      <c r="I39" s="7">
        <v>34</v>
      </c>
      <c r="J39" s="7">
        <v>41</v>
      </c>
      <c r="K39" s="13">
        <v>36</v>
      </c>
      <c r="L39" s="13">
        <v>43</v>
      </c>
      <c r="M39" s="69">
        <f>'Операционные результаты'!M14</f>
        <v>40.876168224299064</v>
      </c>
      <c r="N39" s="69">
        <v>39</v>
      </c>
      <c r="O39" s="69">
        <v>50</v>
      </c>
    </row>
    <row r="40" spans="1:15" x14ac:dyDescent="0.2">
      <c r="A40" s="8"/>
      <c r="B40" s="6"/>
      <c r="C40" s="7"/>
      <c r="D40" s="7"/>
      <c r="E40" s="7"/>
      <c r="F40" s="7"/>
      <c r="G40" s="7"/>
      <c r="H40" s="7"/>
      <c r="I40" s="7"/>
      <c r="J40" s="7"/>
      <c r="K40" s="13"/>
      <c r="L40" s="13"/>
    </row>
    <row r="41" spans="1:15" x14ac:dyDescent="0.2">
      <c r="A41" s="12" t="s">
        <v>91</v>
      </c>
      <c r="B41" s="6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5" x14ac:dyDescent="0.2">
      <c r="A42" s="8" t="s">
        <v>92</v>
      </c>
      <c r="B42" s="6" t="s">
        <v>94</v>
      </c>
      <c r="C42" s="7">
        <v>270012</v>
      </c>
      <c r="D42" s="7">
        <v>316466</v>
      </c>
      <c r="E42" s="7">
        <v>356075</v>
      </c>
      <c r="F42" s="7">
        <v>457055.99999999994</v>
      </c>
      <c r="G42" s="7">
        <v>385252.00999999983</v>
      </c>
      <c r="H42" s="7">
        <v>496008</v>
      </c>
      <c r="I42" s="7">
        <v>512160.82999999996</v>
      </c>
      <c r="J42" s="7">
        <v>627996.36000000057</v>
      </c>
      <c r="K42" s="7">
        <v>630399.10999999975</v>
      </c>
      <c r="L42" s="7">
        <v>538194.04</v>
      </c>
      <c r="M42" s="7">
        <f>'Операционные результаты'!M17</f>
        <v>446479.84000000008</v>
      </c>
      <c r="N42" s="7">
        <v>292396</v>
      </c>
      <c r="O42" s="7">
        <v>547235</v>
      </c>
    </row>
    <row r="43" spans="1:15" x14ac:dyDescent="0.2">
      <c r="A43" s="8" t="s">
        <v>93</v>
      </c>
      <c r="B43" s="6" t="s">
        <v>94</v>
      </c>
      <c r="C43" s="7">
        <v>328435</v>
      </c>
      <c r="D43" s="7">
        <v>363120</v>
      </c>
      <c r="E43" s="7">
        <v>468248</v>
      </c>
      <c r="F43" s="7">
        <v>583483</v>
      </c>
      <c r="G43" s="7">
        <v>502203</v>
      </c>
      <c r="H43" s="7">
        <v>420325</v>
      </c>
      <c r="I43" s="7">
        <v>422946</v>
      </c>
      <c r="J43" s="7">
        <v>479339</v>
      </c>
      <c r="K43" s="7">
        <v>621866.93999999994</v>
      </c>
      <c r="L43" s="7">
        <v>540325.10000000009</v>
      </c>
      <c r="M43" s="7">
        <f>'Операционные результаты'!M18</f>
        <v>421209.4</v>
      </c>
      <c r="N43" s="7">
        <v>734773</v>
      </c>
      <c r="O43" s="7">
        <v>416726</v>
      </c>
    </row>
    <row r="44" spans="1:15" x14ac:dyDescent="0.2">
      <c r="A44" s="8"/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5" x14ac:dyDescent="0.2">
      <c r="A45" s="12" t="s">
        <v>95</v>
      </c>
      <c r="B45" s="6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5" x14ac:dyDescent="0.2">
      <c r="A46" s="8" t="s">
        <v>96</v>
      </c>
      <c r="B46" s="6" t="s">
        <v>76</v>
      </c>
      <c r="C46" s="13">
        <v>55185</v>
      </c>
      <c r="D46" s="13">
        <v>71934</v>
      </c>
      <c r="E46" s="13">
        <v>89252.554799999998</v>
      </c>
      <c r="F46" s="13">
        <v>104286</v>
      </c>
      <c r="G46" s="13">
        <v>104385</v>
      </c>
      <c r="H46" s="13">
        <v>115818.19999999998</v>
      </c>
      <c r="I46" s="13">
        <v>135196.66637727781</v>
      </c>
      <c r="J46" s="13">
        <v>186907.59125065611</v>
      </c>
      <c r="K46" s="13">
        <v>188499.00000200002</v>
      </c>
      <c r="L46" s="13">
        <v>203530.00000100001</v>
      </c>
      <c r="M46" s="13">
        <v>270046.00000100001</v>
      </c>
      <c r="N46" s="13">
        <v>288374</v>
      </c>
      <c r="O46" s="13">
        <v>302526</v>
      </c>
    </row>
    <row r="47" spans="1:15" x14ac:dyDescent="0.2">
      <c r="A47" s="8" t="s">
        <v>97</v>
      </c>
      <c r="B47" s="6" t="s">
        <v>76</v>
      </c>
      <c r="C47" s="13">
        <v>55185</v>
      </c>
      <c r="D47" s="13">
        <v>71934</v>
      </c>
      <c r="E47" s="13">
        <v>89252.554799999998</v>
      </c>
      <c r="F47" s="13">
        <v>104286</v>
      </c>
      <c r="G47" s="13">
        <v>104384</v>
      </c>
      <c r="H47" s="13">
        <v>115818.19999999998</v>
      </c>
      <c r="I47" s="13">
        <v>126924.99810065069</v>
      </c>
      <c r="J47" s="13">
        <v>176924.55421948357</v>
      </c>
      <c r="K47" s="13">
        <v>176053.00000200002</v>
      </c>
      <c r="L47" s="13">
        <v>190890.00000100001</v>
      </c>
      <c r="M47" s="13">
        <v>255761.00000100001</v>
      </c>
      <c r="N47" s="13">
        <v>272064</v>
      </c>
      <c r="O47" s="13">
        <v>285984</v>
      </c>
    </row>
    <row r="48" spans="1:15" x14ac:dyDescent="0.2">
      <c r="A48" s="14" t="s">
        <v>98</v>
      </c>
      <c r="B48" s="15" t="s">
        <v>100</v>
      </c>
      <c r="C48" s="16">
        <v>3245</v>
      </c>
      <c r="D48" s="16">
        <v>3575</v>
      </c>
      <c r="E48" s="16">
        <v>3442.2999999999997</v>
      </c>
      <c r="F48" s="16">
        <v>3114.3</v>
      </c>
      <c r="G48" s="16">
        <v>2718.8999999999996</v>
      </c>
      <c r="H48" s="16">
        <v>2818.2229412474217</v>
      </c>
      <c r="I48" s="16">
        <v>2818.40783054234</v>
      </c>
      <c r="J48" s="16">
        <v>3357.3835013648318</v>
      </c>
      <c r="K48" s="16">
        <v>3327.5928982373121</v>
      </c>
      <c r="L48" s="16">
        <v>2840.3881505620302</v>
      </c>
      <c r="M48" s="16">
        <f>6002970.75150467/1000</f>
        <v>6002.9707515046703</v>
      </c>
      <c r="N48" s="16">
        <v>6412</v>
      </c>
      <c r="O48" s="16">
        <v>5884</v>
      </c>
    </row>
    <row r="49" spans="1:12" x14ac:dyDescent="0.2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1:12" x14ac:dyDescent="0.2">
      <c r="A50" s="17" t="s">
        <v>99</v>
      </c>
      <c r="B50" s="9"/>
      <c r="C50" s="9"/>
      <c r="D50" s="9"/>
    </row>
    <row r="52" spans="1:12" x14ac:dyDescent="0.2">
      <c r="G52" s="108"/>
    </row>
  </sheetData>
  <hyperlinks>
    <hyperlink ref="A3" location="Содержание!A1" display="К содержанию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R59"/>
  <sheetViews>
    <sheetView showGridLines="0" zoomScaleNormal="100" workbookViewId="0">
      <pane xSplit="1" topLeftCell="BC1" activePane="topRight" state="frozen"/>
      <selection pane="topRight" activeCell="A21" sqref="A21"/>
    </sheetView>
  </sheetViews>
  <sheetFormatPr defaultColWidth="9.140625" defaultRowHeight="14.25" outlineLevelCol="1" x14ac:dyDescent="0.2"/>
  <cols>
    <col min="1" max="1" width="70" style="38" customWidth="1"/>
    <col min="2" max="2" width="9.140625" style="5"/>
    <col min="3" max="15" width="9.5703125" style="5" customWidth="1"/>
    <col min="16" max="16" width="9.140625" style="5"/>
    <col min="17" max="62" width="9.140625" style="5" customWidth="1" outlineLevel="1"/>
    <col min="63" max="69" width="9.140625" style="5"/>
    <col min="70" max="16384" width="9.140625" style="38"/>
  </cols>
  <sheetData>
    <row r="1" spans="1:70" x14ac:dyDescent="0.2">
      <c r="A1" s="65"/>
      <c r="B1" s="6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</row>
    <row r="2" spans="1:70" ht="18" x14ac:dyDescent="0.25">
      <c r="A2" s="51" t="s">
        <v>54</v>
      </c>
      <c r="B2" s="6"/>
      <c r="C2" s="9"/>
      <c r="D2" s="9"/>
      <c r="E2" s="9"/>
      <c r="F2" s="9"/>
      <c r="G2" s="9"/>
      <c r="H2" s="9"/>
      <c r="I2" s="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</row>
    <row r="3" spans="1:70" ht="15" x14ac:dyDescent="0.25">
      <c r="A3" s="186" t="s">
        <v>62</v>
      </c>
      <c r="B3" s="6"/>
      <c r="C3" s="9"/>
      <c r="D3" s="9"/>
      <c r="E3" s="9"/>
      <c r="F3" s="9"/>
      <c r="G3" s="9"/>
      <c r="H3" s="9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</row>
    <row r="4" spans="1:70" x14ac:dyDescent="0.2">
      <c r="A4" s="8"/>
      <c r="B4" s="6"/>
      <c r="C4" s="9"/>
      <c r="D4" s="9"/>
      <c r="E4" s="9"/>
      <c r="F4" s="9"/>
      <c r="G4" s="9"/>
      <c r="H4" s="9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</row>
    <row r="5" spans="1:70" x14ac:dyDescent="0.2">
      <c r="A5" s="18"/>
      <c r="B5" s="104"/>
      <c r="C5" s="105">
        <v>2011</v>
      </c>
      <c r="D5" s="105">
        <v>2012</v>
      </c>
      <c r="E5" s="105">
        <v>2013</v>
      </c>
      <c r="F5" s="105">
        <v>2014</v>
      </c>
      <c r="G5" s="105">
        <v>2015</v>
      </c>
      <c r="H5" s="105">
        <v>2016</v>
      </c>
      <c r="I5" s="105">
        <v>2017</v>
      </c>
      <c r="J5" s="105">
        <v>2018</v>
      </c>
      <c r="K5" s="105">
        <v>2019</v>
      </c>
      <c r="L5" s="105">
        <v>2020</v>
      </c>
      <c r="M5" s="105">
        <v>2021</v>
      </c>
      <c r="N5" s="105">
        <v>2022</v>
      </c>
      <c r="O5" s="105">
        <v>2023</v>
      </c>
      <c r="P5" s="106"/>
      <c r="Q5" s="107" t="s">
        <v>102</v>
      </c>
      <c r="R5" s="107" t="s">
        <v>103</v>
      </c>
      <c r="S5" s="107" t="s">
        <v>104</v>
      </c>
      <c r="T5" s="107" t="s">
        <v>105</v>
      </c>
      <c r="U5" s="107" t="s">
        <v>106</v>
      </c>
      <c r="V5" s="107" t="s">
        <v>107</v>
      </c>
      <c r="W5" s="107" t="s">
        <v>108</v>
      </c>
      <c r="X5" s="107" t="s">
        <v>109</v>
      </c>
      <c r="Y5" s="107" t="s">
        <v>110</v>
      </c>
      <c r="Z5" s="107" t="s">
        <v>111</v>
      </c>
      <c r="AA5" s="107" t="s">
        <v>112</v>
      </c>
      <c r="AB5" s="107" t="s">
        <v>113</v>
      </c>
      <c r="AC5" s="107" t="s">
        <v>114</v>
      </c>
      <c r="AD5" s="107" t="s">
        <v>115</v>
      </c>
      <c r="AE5" s="107" t="s">
        <v>116</v>
      </c>
      <c r="AF5" s="107" t="s">
        <v>117</v>
      </c>
      <c r="AG5" s="107" t="s">
        <v>118</v>
      </c>
      <c r="AH5" s="107" t="s">
        <v>119</v>
      </c>
      <c r="AI5" s="107" t="s">
        <v>120</v>
      </c>
      <c r="AJ5" s="107" t="s">
        <v>121</v>
      </c>
      <c r="AK5" s="107" t="s">
        <v>122</v>
      </c>
      <c r="AL5" s="107" t="s">
        <v>123</v>
      </c>
      <c r="AM5" s="107" t="s">
        <v>124</v>
      </c>
      <c r="AN5" s="107" t="s">
        <v>125</v>
      </c>
      <c r="AO5" s="107" t="s">
        <v>126</v>
      </c>
      <c r="AP5" s="107" t="s">
        <v>127</v>
      </c>
      <c r="AQ5" s="107" t="s">
        <v>128</v>
      </c>
      <c r="AR5" s="107" t="s">
        <v>129</v>
      </c>
      <c r="AS5" s="107" t="s">
        <v>130</v>
      </c>
      <c r="AT5" s="107" t="s">
        <v>131</v>
      </c>
      <c r="AU5" s="107" t="s">
        <v>132</v>
      </c>
      <c r="AV5" s="107" t="s">
        <v>133</v>
      </c>
      <c r="AW5" s="107" t="s">
        <v>134</v>
      </c>
      <c r="AX5" s="107" t="s">
        <v>135</v>
      </c>
      <c r="AY5" s="107" t="s">
        <v>136</v>
      </c>
      <c r="AZ5" s="107" t="s">
        <v>137</v>
      </c>
      <c r="BA5" s="107" t="s">
        <v>138</v>
      </c>
      <c r="BB5" s="107" t="s">
        <v>139</v>
      </c>
      <c r="BC5" s="107" t="s">
        <v>140</v>
      </c>
      <c r="BD5" s="107" t="s">
        <v>141</v>
      </c>
      <c r="BE5" s="107" t="s">
        <v>142</v>
      </c>
      <c r="BF5" s="107" t="s">
        <v>143</v>
      </c>
      <c r="BG5" s="107" t="s">
        <v>144</v>
      </c>
      <c r="BH5" s="107" t="s">
        <v>145</v>
      </c>
      <c r="BI5" s="107" t="s">
        <v>146</v>
      </c>
      <c r="BJ5" s="107" t="s">
        <v>147</v>
      </c>
      <c r="BK5" s="107" t="s">
        <v>148</v>
      </c>
      <c r="BL5" s="107" t="s">
        <v>149</v>
      </c>
      <c r="BM5" s="107" t="s">
        <v>152</v>
      </c>
      <c r="BN5" s="107" t="s">
        <v>153</v>
      </c>
      <c r="BO5" s="107" t="s">
        <v>154</v>
      </c>
      <c r="BP5" s="107" t="s">
        <v>150</v>
      </c>
      <c r="BQ5" s="107" t="s">
        <v>151</v>
      </c>
      <c r="BR5" s="107" t="s">
        <v>464</v>
      </c>
    </row>
    <row r="6" spans="1:70" x14ac:dyDescent="0.2">
      <c r="A6" s="4" t="s">
        <v>84</v>
      </c>
      <c r="B6" s="6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8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8"/>
      <c r="BJ6" s="8"/>
      <c r="BK6" s="8"/>
      <c r="BR6" s="5"/>
    </row>
    <row r="7" spans="1:70" x14ac:dyDescent="0.2">
      <c r="A7" s="8" t="s">
        <v>101</v>
      </c>
      <c r="B7" s="6" t="s">
        <v>76</v>
      </c>
      <c r="C7" s="20">
        <f>SUM(Q7:T7)</f>
        <v>18306</v>
      </c>
      <c r="D7" s="20">
        <f>SUM(U7:X7)</f>
        <v>23739</v>
      </c>
      <c r="E7" s="20">
        <f>SUM(Y7:AB7)</f>
        <v>30227</v>
      </c>
      <c r="F7" s="20">
        <f>SUM(AC7:AF7)</f>
        <v>39961.02476</v>
      </c>
      <c r="G7" s="20">
        <f>SUM(AG7:AJ7)</f>
        <v>35079.970713895411</v>
      </c>
      <c r="H7" s="20">
        <f>SUM(AK7:AN7)</f>
        <v>47444</v>
      </c>
      <c r="I7" s="20">
        <f>SUM(AO7:AR7)</f>
        <v>50239.967601419994</v>
      </c>
      <c r="J7" s="20">
        <f>SUM(AS7:AV7)</f>
        <v>68731.252889259995</v>
      </c>
      <c r="K7" s="20">
        <f>SUM(AW7:AZ7)</f>
        <v>77627.406625240008</v>
      </c>
      <c r="L7" s="20">
        <f>SUM(BA7:BD7)</f>
        <v>79922.186658060004</v>
      </c>
      <c r="M7" s="20">
        <f>SUM(BE7:BH7)</f>
        <v>84387.993910000005</v>
      </c>
      <c r="N7" s="20">
        <f>SUM(BI7:BL7)</f>
        <v>58652</v>
      </c>
      <c r="O7" s="20">
        <f>SUM(BM7:BP7)</f>
        <v>105563.58845944001</v>
      </c>
      <c r="P7" s="8"/>
      <c r="Q7" s="20">
        <v>4158</v>
      </c>
      <c r="R7" s="20">
        <v>3781</v>
      </c>
      <c r="S7" s="20">
        <v>4336</v>
      </c>
      <c r="T7" s="20">
        <v>6031</v>
      </c>
      <c r="U7" s="20">
        <v>5566</v>
      </c>
      <c r="V7" s="20">
        <v>5195</v>
      </c>
      <c r="W7" s="20">
        <v>5563</v>
      </c>
      <c r="X7" s="20">
        <v>7415</v>
      </c>
      <c r="Y7" s="20">
        <v>5923</v>
      </c>
      <c r="Z7" s="20">
        <v>6746</v>
      </c>
      <c r="AA7" s="20">
        <v>8152</v>
      </c>
      <c r="AB7" s="20">
        <v>9406</v>
      </c>
      <c r="AC7" s="20">
        <v>9076.8653331200003</v>
      </c>
      <c r="AD7" s="20">
        <v>8095.1199196799998</v>
      </c>
      <c r="AE7" s="20">
        <v>9480.1498460799994</v>
      </c>
      <c r="AF7" s="20">
        <v>13308.88966112</v>
      </c>
      <c r="AG7" s="20">
        <v>3803.6569252554141</v>
      </c>
      <c r="AH7" s="20">
        <v>4109.9257364599998</v>
      </c>
      <c r="AI7" s="20">
        <v>11392.218554999999</v>
      </c>
      <c r="AJ7" s="20">
        <v>15774.169497179999</v>
      </c>
      <c r="AK7" s="20">
        <v>12860</v>
      </c>
      <c r="AL7" s="20">
        <v>10284</v>
      </c>
      <c r="AM7" s="20">
        <v>10575</v>
      </c>
      <c r="AN7" s="20">
        <v>13725</v>
      </c>
      <c r="AO7" s="20">
        <v>10248.314041999998</v>
      </c>
      <c r="AP7" s="20">
        <v>11346.0364044</v>
      </c>
      <c r="AQ7" s="20">
        <v>11969.5977286</v>
      </c>
      <c r="AR7" s="20">
        <v>16676.01942642</v>
      </c>
      <c r="AS7" s="20">
        <v>13605.154832299999</v>
      </c>
      <c r="AT7" s="20">
        <v>13881.61159593</v>
      </c>
      <c r="AU7" s="20">
        <v>16798.903380110001</v>
      </c>
      <c r="AV7" s="20">
        <v>24445.583080919998</v>
      </c>
      <c r="AW7" s="20">
        <v>19952.326535439999</v>
      </c>
      <c r="AX7" s="20">
        <v>18782.154632410005</v>
      </c>
      <c r="AY7" s="20">
        <v>17098.350112380002</v>
      </c>
      <c r="AZ7" s="20">
        <v>21794.575345010002</v>
      </c>
      <c r="BA7" s="20">
        <v>17936.319566999999</v>
      </c>
      <c r="BB7" s="20">
        <v>11585.362794000001</v>
      </c>
      <c r="BC7" s="20">
        <v>23982.568796</v>
      </c>
      <c r="BD7" s="20">
        <v>26417.935501060001</v>
      </c>
      <c r="BE7" s="19">
        <v>16214.395377000001</v>
      </c>
      <c r="BF7" s="19">
        <v>24932.598533</v>
      </c>
      <c r="BG7" s="19">
        <v>18390</v>
      </c>
      <c r="BH7" s="19">
        <v>24851</v>
      </c>
      <c r="BI7" s="19">
        <v>19681</v>
      </c>
      <c r="BJ7" s="19">
        <v>9638</v>
      </c>
      <c r="BK7" s="19">
        <v>13329</v>
      </c>
      <c r="BL7" s="19">
        <v>16004</v>
      </c>
      <c r="BM7" s="19">
        <v>13436.384795000002</v>
      </c>
      <c r="BN7" s="19">
        <v>20566.103885999997</v>
      </c>
      <c r="BO7" s="19">
        <v>31169.099778440002</v>
      </c>
      <c r="BP7" s="62">
        <v>40392</v>
      </c>
      <c r="BQ7" s="62">
        <v>40965</v>
      </c>
      <c r="BR7" s="62">
        <v>37627</v>
      </c>
    </row>
    <row r="8" spans="1:70" x14ac:dyDescent="0.2">
      <c r="A8" s="8" t="s">
        <v>85</v>
      </c>
      <c r="B8" s="6" t="s">
        <v>76</v>
      </c>
      <c r="C8" s="20"/>
      <c r="D8" s="20"/>
      <c r="E8" s="20">
        <f>SUM(Y8:AB8)</f>
        <v>26073</v>
      </c>
      <c r="F8" s="20">
        <f>SUM(AC8:AF8)</f>
        <v>35335</v>
      </c>
      <c r="G8" s="20">
        <f>SUM(AG8:AJ8)</f>
        <v>25845</v>
      </c>
      <c r="H8" s="20">
        <f>SUM(AK8:AN8)</f>
        <v>39723.422637700001</v>
      </c>
      <c r="I8" s="20">
        <f>SUM(AO8:AR8)</f>
        <v>46146.695167350001</v>
      </c>
      <c r="J8" s="20">
        <f>SUM(AS8:AV8)</f>
        <v>62785.436452919996</v>
      </c>
      <c r="K8" s="20">
        <f>SUM(AW8:AZ8)</f>
        <v>77713.387916539999</v>
      </c>
      <c r="L8" s="20">
        <f>SUM(BA8:BD8)</f>
        <v>81985.030014120013</v>
      </c>
      <c r="M8" s="20">
        <f>SUM(BE8:BH8)</f>
        <v>84093.78253756999</v>
      </c>
      <c r="N8" s="20">
        <f t="shared" ref="N8:N18" si="0">SUM(BI8:BL8)</f>
        <v>60386</v>
      </c>
      <c r="O8" s="20">
        <f>SUM(BM8:BP8)</f>
        <v>82107.948539289995</v>
      </c>
      <c r="P8" s="8"/>
      <c r="Q8" s="20"/>
      <c r="R8" s="20"/>
      <c r="S8" s="20"/>
      <c r="T8" s="20"/>
      <c r="U8" s="20"/>
      <c r="V8" s="20"/>
      <c r="W8" s="20"/>
      <c r="X8" s="20"/>
      <c r="Y8" s="20">
        <v>5237</v>
      </c>
      <c r="Z8" s="20">
        <v>5703</v>
      </c>
      <c r="AA8" s="20">
        <v>6769</v>
      </c>
      <c r="AB8" s="20">
        <v>8364</v>
      </c>
      <c r="AC8" s="20">
        <v>9088</v>
      </c>
      <c r="AD8" s="20">
        <v>5747</v>
      </c>
      <c r="AE8" s="20">
        <v>9012</v>
      </c>
      <c r="AF8" s="20">
        <v>11488</v>
      </c>
      <c r="AG8" s="20">
        <v>6003</v>
      </c>
      <c r="AH8" s="20">
        <v>4412</v>
      </c>
      <c r="AI8" s="20">
        <v>5798</v>
      </c>
      <c r="AJ8" s="20">
        <v>9632</v>
      </c>
      <c r="AK8" s="20">
        <v>10570.772917070002</v>
      </c>
      <c r="AL8" s="20">
        <v>9286</v>
      </c>
      <c r="AM8" s="20">
        <v>8743.8683072799995</v>
      </c>
      <c r="AN8" s="20">
        <v>11122.78141335</v>
      </c>
      <c r="AO8" s="20">
        <v>9714.1392184200031</v>
      </c>
      <c r="AP8" s="20">
        <v>9282.8890235700001</v>
      </c>
      <c r="AQ8" s="20">
        <v>12432.99312372</v>
      </c>
      <c r="AR8" s="20">
        <v>14716.673801640001</v>
      </c>
      <c r="AS8" s="20">
        <v>12777.758215059999</v>
      </c>
      <c r="AT8" s="20">
        <v>14693.6143854</v>
      </c>
      <c r="AU8" s="20">
        <v>15010.584524129999</v>
      </c>
      <c r="AV8" s="20">
        <v>20303.479328329999</v>
      </c>
      <c r="AW8" s="20">
        <v>23631.847321820002</v>
      </c>
      <c r="AX8" s="20">
        <v>19176.827587320004</v>
      </c>
      <c r="AY8" s="20">
        <v>16114.074190339999</v>
      </c>
      <c r="AZ8" s="20">
        <v>18790.638817060004</v>
      </c>
      <c r="BA8" s="20">
        <v>17604.427967750002</v>
      </c>
      <c r="BB8" s="20">
        <v>13942.190508559999</v>
      </c>
      <c r="BC8" s="20">
        <v>21235.062525180001</v>
      </c>
      <c r="BD8" s="20">
        <v>29203.349012630002</v>
      </c>
      <c r="BE8" s="19">
        <v>18036.233013270001</v>
      </c>
      <c r="BF8" s="19">
        <v>22852.549524299997</v>
      </c>
      <c r="BG8" s="19">
        <v>19308</v>
      </c>
      <c r="BH8" s="19">
        <v>23897</v>
      </c>
      <c r="BI8" s="19">
        <v>21235</v>
      </c>
      <c r="BJ8" s="19">
        <v>11402</v>
      </c>
      <c r="BK8" s="19">
        <v>11170</v>
      </c>
      <c r="BL8" s="19">
        <v>16579</v>
      </c>
      <c r="BM8" s="19">
        <v>12000.56727009</v>
      </c>
      <c r="BN8" s="19">
        <v>16208.977656510002</v>
      </c>
      <c r="BO8" s="19">
        <v>24684.403612690003</v>
      </c>
      <c r="BP8" s="62">
        <v>29214</v>
      </c>
      <c r="BQ8" s="62">
        <v>21457</v>
      </c>
      <c r="BR8" s="62">
        <v>26469</v>
      </c>
    </row>
    <row r="9" spans="1:70" x14ac:dyDescent="0.2">
      <c r="A9" s="8" t="s">
        <v>86</v>
      </c>
      <c r="B9" s="6" t="s">
        <v>77</v>
      </c>
      <c r="C9" s="20">
        <v>67797</v>
      </c>
      <c r="D9" s="20">
        <v>75013</v>
      </c>
      <c r="E9" s="20">
        <v>84889</v>
      </c>
      <c r="F9" s="20">
        <v>87431</v>
      </c>
      <c r="G9" s="20">
        <v>91057.20360523343</v>
      </c>
      <c r="H9" s="20">
        <v>95649.762108517301</v>
      </c>
      <c r="I9" s="20">
        <v>98094.123288225688</v>
      </c>
      <c r="J9" s="20">
        <v>109445.30457033213</v>
      </c>
      <c r="K9" s="20">
        <v>123140.09552653086</v>
      </c>
      <c r="L9" s="20">
        <v>148500.69067665632</v>
      </c>
      <c r="M9" s="20">
        <v>189008.00940000001</v>
      </c>
      <c r="N9" s="20">
        <v>198413</v>
      </c>
      <c r="O9" s="20">
        <v>192904</v>
      </c>
      <c r="P9" s="8"/>
      <c r="Q9" s="20">
        <v>69721</v>
      </c>
      <c r="R9" s="20">
        <v>60453</v>
      </c>
      <c r="S9" s="20">
        <v>68030</v>
      </c>
      <c r="T9" s="20">
        <v>71718</v>
      </c>
      <c r="U9" s="20">
        <v>71611</v>
      </c>
      <c r="V9" s="20">
        <v>75120</v>
      </c>
      <c r="W9" s="20">
        <v>74073</v>
      </c>
      <c r="X9" s="20">
        <v>78484</v>
      </c>
      <c r="Y9" s="20">
        <v>80606</v>
      </c>
      <c r="Z9" s="20">
        <v>81102</v>
      </c>
      <c r="AA9" s="20">
        <v>87800</v>
      </c>
      <c r="AB9" s="20">
        <v>85667</v>
      </c>
      <c r="AC9" s="20">
        <v>83228.279413133379</v>
      </c>
      <c r="AD9" s="20">
        <v>85288.692095209277</v>
      </c>
      <c r="AE9" s="20">
        <v>89402.153728722871</v>
      </c>
      <c r="AF9" s="20">
        <v>90510.557914723904</v>
      </c>
      <c r="AG9" s="20">
        <v>80946.282812226491</v>
      </c>
      <c r="AH9" s="20">
        <v>97918.322170442902</v>
      </c>
      <c r="AI9" s="20">
        <v>93746.002211283601</v>
      </c>
      <c r="AJ9" s="20">
        <v>90258.314857375255</v>
      </c>
      <c r="AK9" s="20">
        <v>95254</v>
      </c>
      <c r="AL9" s="20">
        <v>102223</v>
      </c>
      <c r="AM9" s="20">
        <v>99144</v>
      </c>
      <c r="AN9" s="20">
        <v>89272</v>
      </c>
      <c r="AO9" s="20">
        <v>90177.794240254676</v>
      </c>
      <c r="AP9" s="20">
        <v>92675.773665021043</v>
      </c>
      <c r="AQ9" s="20">
        <v>105015.44777916004</v>
      </c>
      <c r="AR9" s="20">
        <v>102869.44993975338</v>
      </c>
      <c r="AS9" s="20">
        <v>101473.95361667546</v>
      </c>
      <c r="AT9" s="20">
        <v>108055.02285767831</v>
      </c>
      <c r="AU9" s="20">
        <v>109015.40579162672</v>
      </c>
      <c r="AV9" s="20">
        <v>115660.46550332049</v>
      </c>
      <c r="AW9" s="20">
        <v>118796.12844466366</v>
      </c>
      <c r="AX9" s="20">
        <v>121758.63498952119</v>
      </c>
      <c r="AY9" s="20">
        <v>125118.06952713689</v>
      </c>
      <c r="AZ9" s="20">
        <v>127060.01614186288</v>
      </c>
      <c r="BA9" s="20">
        <v>142384.42321047024</v>
      </c>
      <c r="BB9" s="20">
        <v>121971.44740463202</v>
      </c>
      <c r="BC9" s="20">
        <v>159404.83358335987</v>
      </c>
      <c r="BD9" s="20">
        <v>158392.26542298836</v>
      </c>
      <c r="BE9" s="19">
        <v>164329.03697465188</v>
      </c>
      <c r="BF9" s="19">
        <v>203915.04321517842</v>
      </c>
      <c r="BG9" s="19">
        <v>190633</v>
      </c>
      <c r="BH9" s="19">
        <v>192538</v>
      </c>
      <c r="BI9" s="19">
        <v>217611</v>
      </c>
      <c r="BJ9" s="19">
        <v>181732</v>
      </c>
      <c r="BK9" s="19">
        <v>198985</v>
      </c>
      <c r="BL9" s="19">
        <v>195324</v>
      </c>
      <c r="BM9" s="19">
        <v>182478.08071313796</v>
      </c>
      <c r="BN9" s="19">
        <v>185891.6311858526</v>
      </c>
      <c r="BO9" s="19">
        <v>199424.2555808574</v>
      </c>
      <c r="BP9" s="62">
        <v>195493</v>
      </c>
      <c r="BQ9" s="62">
        <v>216722</v>
      </c>
      <c r="BR9" s="62">
        <v>192365</v>
      </c>
    </row>
    <row r="10" spans="1:70" x14ac:dyDescent="0.2">
      <c r="A10" s="21"/>
      <c r="B10" s="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8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19"/>
      <c r="BF10" s="19"/>
      <c r="BG10" s="19"/>
      <c r="BH10" s="19"/>
      <c r="BI10" s="8"/>
      <c r="BJ10" s="8"/>
      <c r="BK10" s="8"/>
      <c r="BL10" s="8"/>
      <c r="BM10" s="8"/>
      <c r="BN10" s="8"/>
      <c r="BO10" s="8"/>
      <c r="BR10" s="5"/>
    </row>
    <row r="11" spans="1:70" x14ac:dyDescent="0.2">
      <c r="A11" s="12" t="s">
        <v>89</v>
      </c>
      <c r="B11" s="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8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19"/>
      <c r="BF11" s="19"/>
      <c r="BG11" s="19"/>
      <c r="BH11" s="19"/>
      <c r="BI11" s="8"/>
      <c r="BJ11" s="8"/>
      <c r="BK11" s="8"/>
      <c r="BL11" s="8"/>
      <c r="BM11" s="8"/>
      <c r="BN11" s="8"/>
      <c r="BO11" s="8"/>
      <c r="BR11" s="5"/>
    </row>
    <row r="12" spans="1:70" x14ac:dyDescent="0.2">
      <c r="A12" s="8" t="s">
        <v>87</v>
      </c>
      <c r="B12" s="6" t="s">
        <v>3</v>
      </c>
      <c r="C12" s="20">
        <v>4192</v>
      </c>
      <c r="D12" s="20">
        <f>SUM(U12:X12)</f>
        <v>5797</v>
      </c>
      <c r="E12" s="20">
        <f>SUM(Y12:AB12)</f>
        <v>6876</v>
      </c>
      <c r="F12" s="20">
        <f>SUM(AC12:AF12)</f>
        <v>9045</v>
      </c>
      <c r="G12" s="20">
        <f>SUM(AG12:AJ12)</f>
        <v>7841</v>
      </c>
      <c r="H12" s="20">
        <f>SUM(AK12:AN12)</f>
        <v>9590</v>
      </c>
      <c r="I12" s="20">
        <f>SUM(AO12:AR12)</f>
        <v>9916</v>
      </c>
      <c r="J12" s="20">
        <f>SUM(AS12:AV12)</f>
        <v>12312</v>
      </c>
      <c r="K12" s="20">
        <f>SUM(AW12:AZ12)</f>
        <v>12040</v>
      </c>
      <c r="L12" s="20">
        <f>SUM(BA12:BD12)</f>
        <v>9725</v>
      </c>
      <c r="M12" s="20">
        <f>SUM(BE12:BH12)</f>
        <v>8560</v>
      </c>
      <c r="N12" s="20">
        <f t="shared" si="0"/>
        <v>6457</v>
      </c>
      <c r="O12" s="20">
        <f>SUM(BM12:BP12)</f>
        <v>11689</v>
      </c>
      <c r="P12" s="8"/>
      <c r="Q12" s="20"/>
      <c r="R12" s="20"/>
      <c r="S12" s="20"/>
      <c r="T12" s="20"/>
      <c r="U12" s="20">
        <v>1338</v>
      </c>
      <c r="V12" s="20">
        <v>1235</v>
      </c>
      <c r="W12" s="20">
        <v>1390</v>
      </c>
      <c r="X12" s="20">
        <v>1834</v>
      </c>
      <c r="Y12" s="20">
        <v>1454</v>
      </c>
      <c r="Z12" s="20">
        <v>1548</v>
      </c>
      <c r="AA12" s="20">
        <v>1752</v>
      </c>
      <c r="AB12" s="20">
        <v>2122</v>
      </c>
      <c r="AC12" s="20">
        <v>2300</v>
      </c>
      <c r="AD12" s="20">
        <v>2033</v>
      </c>
      <c r="AE12" s="20">
        <v>1960</v>
      </c>
      <c r="AF12" s="20">
        <v>2752</v>
      </c>
      <c r="AG12" s="20">
        <v>1028</v>
      </c>
      <c r="AH12" s="20">
        <v>831</v>
      </c>
      <c r="AI12" s="20">
        <v>2525</v>
      </c>
      <c r="AJ12" s="20">
        <v>3457</v>
      </c>
      <c r="AK12" s="20">
        <v>2634</v>
      </c>
      <c r="AL12" s="20">
        <v>1886</v>
      </c>
      <c r="AM12" s="20">
        <v>2069</v>
      </c>
      <c r="AN12" s="20">
        <v>3001</v>
      </c>
      <c r="AO12" s="20">
        <v>2082</v>
      </c>
      <c r="AP12" s="20">
        <v>2321</v>
      </c>
      <c r="AQ12" s="20">
        <v>2331</v>
      </c>
      <c r="AR12" s="20">
        <v>3182</v>
      </c>
      <c r="AS12" s="20">
        <v>2573</v>
      </c>
      <c r="AT12" s="20">
        <v>2532</v>
      </c>
      <c r="AU12" s="20">
        <v>2962</v>
      </c>
      <c r="AV12" s="20">
        <v>4245</v>
      </c>
      <c r="AW12" s="20">
        <v>3470</v>
      </c>
      <c r="AX12" s="20">
        <v>3060</v>
      </c>
      <c r="AY12" s="20">
        <v>2579</v>
      </c>
      <c r="AZ12" s="20">
        <v>2931</v>
      </c>
      <c r="BA12" s="20">
        <v>2323</v>
      </c>
      <c r="BB12" s="20">
        <v>1559</v>
      </c>
      <c r="BC12" s="20">
        <v>2706</v>
      </c>
      <c r="BD12" s="20">
        <v>3137</v>
      </c>
      <c r="BE12" s="19">
        <v>1989</v>
      </c>
      <c r="BF12" s="19">
        <v>2297</v>
      </c>
      <c r="BG12" s="19">
        <v>1869</v>
      </c>
      <c r="BH12" s="19">
        <v>2405</v>
      </c>
      <c r="BI12" s="19">
        <v>1899</v>
      </c>
      <c r="BJ12" s="19">
        <v>1216</v>
      </c>
      <c r="BK12" s="19">
        <v>1572</v>
      </c>
      <c r="BL12" s="19">
        <v>1770</v>
      </c>
      <c r="BM12" s="19">
        <v>1555</v>
      </c>
      <c r="BN12" s="19">
        <v>2265</v>
      </c>
      <c r="BO12" s="19">
        <v>3343</v>
      </c>
      <c r="BP12" s="62">
        <v>4526</v>
      </c>
      <c r="BQ12" s="62">
        <v>3816</v>
      </c>
      <c r="BR12" s="62">
        <v>3643</v>
      </c>
    </row>
    <row r="13" spans="1:70" x14ac:dyDescent="0.2">
      <c r="A13" s="8" t="s">
        <v>88</v>
      </c>
      <c r="B13" s="6"/>
      <c r="C13" s="20"/>
      <c r="D13" s="20">
        <f>SUM(U13:X13)</f>
        <v>794</v>
      </c>
      <c r="E13" s="20">
        <f>SUM(Y13:AB13)</f>
        <v>1415</v>
      </c>
      <c r="F13" s="20">
        <f>SUM(AC13:AF13)</f>
        <v>2026</v>
      </c>
      <c r="G13" s="20">
        <f>SUM(AG13:AJ13)</f>
        <v>1184</v>
      </c>
      <c r="H13" s="20">
        <f>SUM(AK13:AN13)</f>
        <v>2047</v>
      </c>
      <c r="I13" s="20">
        <f>SUM(AO13:AR13)</f>
        <v>3357</v>
      </c>
      <c r="J13" s="20">
        <f>SUM(AS13:AV13)</f>
        <v>5027</v>
      </c>
      <c r="K13" s="20">
        <f>SUM(AW13:AZ13)</f>
        <v>4336</v>
      </c>
      <c r="L13" s="20">
        <f>SUM(BA13:BD13)</f>
        <v>4168</v>
      </c>
      <c r="M13" s="20">
        <f>SUM(BE13:BH13)</f>
        <v>3499</v>
      </c>
      <c r="N13" s="20">
        <f t="shared" si="0"/>
        <v>2531</v>
      </c>
      <c r="O13" s="20">
        <f>SUM(BM13:BP13)</f>
        <v>5818</v>
      </c>
      <c r="P13" s="8"/>
      <c r="Q13" s="108"/>
      <c r="R13" s="108"/>
      <c r="S13" s="108"/>
      <c r="T13" s="108"/>
      <c r="U13" s="108">
        <v>140</v>
      </c>
      <c r="V13" s="108">
        <v>137</v>
      </c>
      <c r="W13" s="108">
        <v>188</v>
      </c>
      <c r="X13" s="108">
        <v>329</v>
      </c>
      <c r="Y13" s="108">
        <v>255</v>
      </c>
      <c r="Z13" s="108">
        <v>362</v>
      </c>
      <c r="AA13" s="108">
        <v>368</v>
      </c>
      <c r="AB13" s="108">
        <v>430</v>
      </c>
      <c r="AC13" s="108">
        <v>396</v>
      </c>
      <c r="AD13" s="108">
        <v>464</v>
      </c>
      <c r="AE13" s="108">
        <v>542</v>
      </c>
      <c r="AF13" s="108">
        <v>624</v>
      </c>
      <c r="AG13" s="108">
        <v>115</v>
      </c>
      <c r="AH13" s="108">
        <v>167</v>
      </c>
      <c r="AI13" s="108">
        <v>376</v>
      </c>
      <c r="AJ13" s="108">
        <v>526</v>
      </c>
      <c r="AK13" s="108">
        <v>519</v>
      </c>
      <c r="AL13" s="108">
        <v>391</v>
      </c>
      <c r="AM13" s="108">
        <v>449</v>
      </c>
      <c r="AN13" s="108">
        <v>688</v>
      </c>
      <c r="AO13" s="108">
        <v>466</v>
      </c>
      <c r="AP13" s="108">
        <v>771</v>
      </c>
      <c r="AQ13" s="108">
        <v>817</v>
      </c>
      <c r="AR13" s="108">
        <v>1303</v>
      </c>
      <c r="AS13" s="108">
        <v>1018</v>
      </c>
      <c r="AT13" s="108">
        <v>1052</v>
      </c>
      <c r="AU13" s="108">
        <v>1203</v>
      </c>
      <c r="AV13" s="108">
        <v>1754</v>
      </c>
      <c r="AW13" s="108">
        <v>1281</v>
      </c>
      <c r="AX13" s="108">
        <v>1094</v>
      </c>
      <c r="AY13" s="108">
        <v>930</v>
      </c>
      <c r="AZ13" s="108">
        <v>1031</v>
      </c>
      <c r="BA13" s="108">
        <v>830</v>
      </c>
      <c r="BB13" s="108">
        <v>686</v>
      </c>
      <c r="BC13" s="108">
        <v>1260</v>
      </c>
      <c r="BD13" s="108">
        <v>1392</v>
      </c>
      <c r="BE13" s="108">
        <v>730</v>
      </c>
      <c r="BF13" s="19">
        <v>1077</v>
      </c>
      <c r="BG13" s="19">
        <v>734</v>
      </c>
      <c r="BH13" s="19">
        <v>958</v>
      </c>
      <c r="BI13" s="19">
        <v>622</v>
      </c>
      <c r="BJ13" s="19">
        <v>299</v>
      </c>
      <c r="BK13" s="19">
        <v>580</v>
      </c>
      <c r="BL13" s="19">
        <v>1030</v>
      </c>
      <c r="BM13" s="19">
        <v>733</v>
      </c>
      <c r="BN13" s="19">
        <v>1134</v>
      </c>
      <c r="BO13" s="19">
        <v>1638</v>
      </c>
      <c r="BP13" s="62">
        <v>2313</v>
      </c>
      <c r="BQ13" s="62">
        <v>939</v>
      </c>
      <c r="BR13" s="62">
        <v>1637</v>
      </c>
    </row>
    <row r="14" spans="1:70" x14ac:dyDescent="0.2">
      <c r="A14" s="8" t="s">
        <v>90</v>
      </c>
      <c r="B14" s="109" t="s">
        <v>4</v>
      </c>
      <c r="C14" s="20"/>
      <c r="D14" s="20">
        <f>D13/D12*100</f>
        <v>13.696739692944625</v>
      </c>
      <c r="E14" s="20">
        <f t="shared" ref="E14:L14" si="1">E13/E12*100</f>
        <v>20.578824898196626</v>
      </c>
      <c r="F14" s="20">
        <f t="shared" si="1"/>
        <v>22.39911553344389</v>
      </c>
      <c r="G14" s="20">
        <f t="shared" si="1"/>
        <v>15.100114781277899</v>
      </c>
      <c r="H14" s="20">
        <f t="shared" si="1"/>
        <v>21.345151199165798</v>
      </c>
      <c r="I14" s="20">
        <f t="shared" si="1"/>
        <v>33.854376764824529</v>
      </c>
      <c r="J14" s="20">
        <f t="shared" si="1"/>
        <v>40.830084470435345</v>
      </c>
      <c r="K14" s="20">
        <f t="shared" si="1"/>
        <v>36.013289036544847</v>
      </c>
      <c r="L14" s="20">
        <f t="shared" si="1"/>
        <v>42.858611825192803</v>
      </c>
      <c r="M14" s="20">
        <f>M13/M12*100</f>
        <v>40.876168224299064</v>
      </c>
      <c r="N14" s="20">
        <f>N13/N12*100</f>
        <v>39.197769862165096</v>
      </c>
      <c r="O14" s="20">
        <f>O13/O12*100</f>
        <v>49.77329112841133</v>
      </c>
      <c r="P14" s="8"/>
      <c r="Q14" s="108">
        <v>6</v>
      </c>
      <c r="R14" s="108">
        <v>11</v>
      </c>
      <c r="S14" s="108">
        <v>7.0000000000000009</v>
      </c>
      <c r="T14" s="108">
        <v>16</v>
      </c>
      <c r="U14" s="108">
        <v>10</v>
      </c>
      <c r="V14" s="108">
        <v>10</v>
      </c>
      <c r="W14" s="108">
        <v>13</v>
      </c>
      <c r="X14" s="108">
        <v>18</v>
      </c>
      <c r="Y14" s="108">
        <v>18</v>
      </c>
      <c r="Z14" s="108">
        <v>24</v>
      </c>
      <c r="AA14" s="108">
        <v>21</v>
      </c>
      <c r="AB14" s="108">
        <v>20</v>
      </c>
      <c r="AC14" s="108">
        <v>17</v>
      </c>
      <c r="AD14" s="108">
        <v>23</v>
      </c>
      <c r="AE14" s="108">
        <v>28</v>
      </c>
      <c r="AF14" s="108">
        <v>23</v>
      </c>
      <c r="AG14" s="108">
        <v>11</v>
      </c>
      <c r="AH14" s="108">
        <v>20</v>
      </c>
      <c r="AI14" s="108">
        <v>15</v>
      </c>
      <c r="AJ14" s="108">
        <v>15</v>
      </c>
      <c r="AK14" s="108">
        <v>20</v>
      </c>
      <c r="AL14" s="108">
        <v>21</v>
      </c>
      <c r="AM14" s="108">
        <v>22</v>
      </c>
      <c r="AN14" s="108">
        <v>23</v>
      </c>
      <c r="AO14" s="108">
        <v>22</v>
      </c>
      <c r="AP14" s="108">
        <v>33</v>
      </c>
      <c r="AQ14" s="108">
        <v>35</v>
      </c>
      <c r="AR14" s="108">
        <v>41</v>
      </c>
      <c r="AS14" s="108">
        <v>40</v>
      </c>
      <c r="AT14" s="108">
        <v>42</v>
      </c>
      <c r="AU14" s="108">
        <v>41</v>
      </c>
      <c r="AV14" s="108">
        <v>41</v>
      </c>
      <c r="AW14" s="108">
        <v>37</v>
      </c>
      <c r="AX14" s="108">
        <v>36</v>
      </c>
      <c r="AY14" s="108">
        <v>36</v>
      </c>
      <c r="AZ14" s="108">
        <v>35</v>
      </c>
      <c r="BA14" s="108">
        <v>36</v>
      </c>
      <c r="BB14" s="108">
        <v>44</v>
      </c>
      <c r="BC14" s="108">
        <v>47</v>
      </c>
      <c r="BD14" s="108">
        <v>44</v>
      </c>
      <c r="BE14" s="108">
        <v>37</v>
      </c>
      <c r="BF14" s="19">
        <v>47</v>
      </c>
      <c r="BG14" s="19">
        <v>39</v>
      </c>
      <c r="BH14" s="19">
        <v>40</v>
      </c>
      <c r="BI14" s="19">
        <v>33</v>
      </c>
      <c r="BJ14" s="19">
        <v>25</v>
      </c>
      <c r="BK14" s="19">
        <v>37</v>
      </c>
      <c r="BL14" s="19">
        <v>58</v>
      </c>
      <c r="BM14" s="19">
        <v>47.138263665594856</v>
      </c>
      <c r="BN14" s="19">
        <v>50.066225165562919</v>
      </c>
      <c r="BO14" s="19">
        <v>48.997906072390066</v>
      </c>
      <c r="BP14" s="62">
        <v>51</v>
      </c>
      <c r="BQ14" s="62">
        <v>25</v>
      </c>
      <c r="BR14" s="62">
        <v>45</v>
      </c>
    </row>
    <row r="15" spans="1:70" x14ac:dyDescent="0.2">
      <c r="A15" s="22"/>
      <c r="B15" s="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8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19"/>
      <c r="BF15" s="19"/>
      <c r="BG15" s="19"/>
      <c r="BH15" s="19"/>
      <c r="BI15" s="8"/>
      <c r="BJ15" s="8"/>
      <c r="BK15" s="8"/>
      <c r="BL15" s="8"/>
      <c r="BM15" s="8"/>
      <c r="BN15" s="8"/>
      <c r="BO15" s="8"/>
      <c r="BR15" s="5"/>
    </row>
    <row r="16" spans="1:70" x14ac:dyDescent="0.2">
      <c r="A16" s="12" t="s">
        <v>91</v>
      </c>
      <c r="B16" s="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8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19"/>
      <c r="BF16" s="19"/>
      <c r="BG16" s="19"/>
      <c r="BH16" s="19"/>
      <c r="BI16" s="8"/>
      <c r="BJ16" s="8"/>
      <c r="BK16" s="8"/>
      <c r="BL16" s="8"/>
      <c r="BM16" s="8"/>
      <c r="BN16" s="8"/>
      <c r="BO16" s="8"/>
      <c r="BR16" s="5"/>
    </row>
    <row r="17" spans="1:70" x14ac:dyDescent="0.2">
      <c r="A17" s="8" t="s">
        <v>92</v>
      </c>
      <c r="B17" s="6" t="s">
        <v>94</v>
      </c>
      <c r="C17" s="20">
        <f>SUM(Q17:T17)</f>
        <v>270012</v>
      </c>
      <c r="D17" s="20">
        <f>SUM(U17:X17)</f>
        <v>316466</v>
      </c>
      <c r="E17" s="20">
        <f>SUM(Y17:AB17)</f>
        <v>356075</v>
      </c>
      <c r="F17" s="20">
        <f>SUM(AC17:AF17)</f>
        <v>457055.99999999994</v>
      </c>
      <c r="G17" s="20">
        <f>SUM(AG17:AJ17)</f>
        <v>385252.00999999983</v>
      </c>
      <c r="H17" s="20">
        <f>SUM(AK17:AN17)</f>
        <v>496008</v>
      </c>
      <c r="I17" s="20">
        <f>SUM(AO17:AR17)</f>
        <v>512160.82999999996</v>
      </c>
      <c r="J17" s="20">
        <f>SUM(AS17:AV17)</f>
        <v>627996.36000000057</v>
      </c>
      <c r="K17" s="20">
        <f>SUM(AW17:AZ17)</f>
        <v>630399.10999999975</v>
      </c>
      <c r="L17" s="20">
        <f>SUM(BA17:BD17)</f>
        <v>538194.04</v>
      </c>
      <c r="M17" s="20">
        <f>SUM(BE17:BH17)</f>
        <v>446479.84000000008</v>
      </c>
      <c r="N17" s="20">
        <f t="shared" si="0"/>
        <v>292395</v>
      </c>
      <c r="O17" s="20">
        <f>SUM(BM17:BP17)</f>
        <v>547234.76</v>
      </c>
      <c r="P17" s="8"/>
      <c r="Q17" s="20">
        <v>59638</v>
      </c>
      <c r="R17" s="20">
        <v>62544</v>
      </c>
      <c r="S17" s="20">
        <v>63737</v>
      </c>
      <c r="T17" s="20">
        <v>84093</v>
      </c>
      <c r="U17" s="20">
        <v>77726</v>
      </c>
      <c r="V17" s="20">
        <v>69155</v>
      </c>
      <c r="W17" s="20">
        <v>75102</v>
      </c>
      <c r="X17" s="20">
        <v>94483</v>
      </c>
      <c r="Y17" s="20">
        <v>73481</v>
      </c>
      <c r="Z17" s="20">
        <v>80042</v>
      </c>
      <c r="AA17" s="20">
        <v>92755</v>
      </c>
      <c r="AB17" s="20">
        <v>109797</v>
      </c>
      <c r="AC17" s="20">
        <v>109059.86999999998</v>
      </c>
      <c r="AD17" s="20">
        <v>94914.339999999938</v>
      </c>
      <c r="AE17" s="20">
        <v>106039.39000000001</v>
      </c>
      <c r="AF17" s="20">
        <v>147042.40000000002</v>
      </c>
      <c r="AG17" s="20">
        <v>46989.890000000007</v>
      </c>
      <c r="AH17" s="20">
        <v>41973</v>
      </c>
      <c r="AI17" s="20">
        <v>121522.17999999996</v>
      </c>
      <c r="AJ17" s="20">
        <v>174766.93999999986</v>
      </c>
      <c r="AK17" s="20">
        <v>135003</v>
      </c>
      <c r="AL17" s="20">
        <v>100599</v>
      </c>
      <c r="AM17" s="20">
        <v>106661</v>
      </c>
      <c r="AN17" s="20">
        <v>153745</v>
      </c>
      <c r="AO17" s="20">
        <v>113645.64999999998</v>
      </c>
      <c r="AP17" s="20">
        <v>122427.20999999999</v>
      </c>
      <c r="AQ17" s="20">
        <v>113979.40000000005</v>
      </c>
      <c r="AR17" s="20">
        <v>162108.56999999995</v>
      </c>
      <c r="AS17" s="20">
        <v>134075.34000000008</v>
      </c>
      <c r="AT17" s="20">
        <v>128467.99000000011</v>
      </c>
      <c r="AU17" s="20">
        <v>154096.60000000015</v>
      </c>
      <c r="AV17" s="20">
        <v>211356.43000000023</v>
      </c>
      <c r="AW17" s="20">
        <v>167954.35000000003</v>
      </c>
      <c r="AX17" s="20">
        <v>154257.2699999999</v>
      </c>
      <c r="AY17" s="20">
        <v>136657.71999999997</v>
      </c>
      <c r="AZ17" s="20">
        <v>171529.76999999981</v>
      </c>
      <c r="BA17" s="20">
        <v>125971.07999999997</v>
      </c>
      <c r="BB17" s="20">
        <v>94984.22000000003</v>
      </c>
      <c r="BC17" s="20">
        <v>150450.70000000001</v>
      </c>
      <c r="BD17" s="20">
        <v>166788.04</v>
      </c>
      <c r="BE17" s="19">
        <v>98670.300000000032</v>
      </c>
      <c r="BF17" s="19">
        <v>122269.54000000007</v>
      </c>
      <c r="BG17" s="19">
        <v>96470</v>
      </c>
      <c r="BH17" s="19">
        <v>129070</v>
      </c>
      <c r="BI17" s="19">
        <v>90439</v>
      </c>
      <c r="BJ17" s="19">
        <v>53036</v>
      </c>
      <c r="BK17" s="19">
        <v>66986</v>
      </c>
      <c r="BL17" s="19">
        <v>81934</v>
      </c>
      <c r="BM17" s="19">
        <v>73632.870000000039</v>
      </c>
      <c r="BN17" s="19">
        <v>110647.41</v>
      </c>
      <c r="BO17" s="19">
        <v>156337.03</v>
      </c>
      <c r="BP17" s="62">
        <v>206617.44999999995</v>
      </c>
      <c r="BQ17" s="62">
        <v>189021</v>
      </c>
      <c r="BR17" s="62">
        <v>195600</v>
      </c>
    </row>
    <row r="18" spans="1:70" x14ac:dyDescent="0.2">
      <c r="A18" s="8" t="s">
        <v>93</v>
      </c>
      <c r="B18" s="23" t="s">
        <v>94</v>
      </c>
      <c r="C18" s="24">
        <v>328435</v>
      </c>
      <c r="D18" s="24">
        <v>363120</v>
      </c>
      <c r="E18" s="24">
        <v>468248</v>
      </c>
      <c r="F18" s="24">
        <v>583483</v>
      </c>
      <c r="G18" s="24">
        <v>502203</v>
      </c>
      <c r="H18" s="24">
        <v>420325</v>
      </c>
      <c r="I18" s="24">
        <f>SUM(AO18:AR18)</f>
        <v>422946</v>
      </c>
      <c r="J18" s="24">
        <f>SUM(AS18:AV18)</f>
        <v>479339</v>
      </c>
      <c r="K18" s="24">
        <f>SUM(AW18:AZ18)</f>
        <v>621866.93999999994</v>
      </c>
      <c r="L18" s="24">
        <f>SUM(BA18:BD18)</f>
        <v>540325.10000000009</v>
      </c>
      <c r="M18" s="24">
        <f>SUM(BE18:BH18)</f>
        <v>421209.4</v>
      </c>
      <c r="N18" s="24">
        <f t="shared" si="0"/>
        <v>734773</v>
      </c>
      <c r="O18" s="24">
        <f>SUM(BM18:BP18)</f>
        <v>416726.2</v>
      </c>
      <c r="P18" s="8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>
        <v>0</v>
      </c>
      <c r="AP18" s="24">
        <v>107796.6</v>
      </c>
      <c r="AQ18" s="24">
        <v>19771.7</v>
      </c>
      <c r="AR18" s="24">
        <v>295377.7</v>
      </c>
      <c r="AS18" s="24">
        <v>0</v>
      </c>
      <c r="AT18" s="24">
        <v>0</v>
      </c>
      <c r="AU18" s="24">
        <v>56270</v>
      </c>
      <c r="AV18" s="24">
        <v>423069</v>
      </c>
      <c r="AW18" s="24">
        <v>34538.639999999999</v>
      </c>
      <c r="AX18" s="24">
        <v>211804.59999999998</v>
      </c>
      <c r="AY18" s="24">
        <v>67230.100000000006</v>
      </c>
      <c r="AZ18" s="24">
        <v>308293.60000000003</v>
      </c>
      <c r="BA18" s="24">
        <v>88512.6</v>
      </c>
      <c r="BB18" s="24">
        <v>88846.8</v>
      </c>
      <c r="BC18" s="24">
        <v>15569.7</v>
      </c>
      <c r="BD18" s="24">
        <v>347396</v>
      </c>
      <c r="BE18" s="25">
        <v>3028.4</v>
      </c>
      <c r="BF18" s="25">
        <v>0</v>
      </c>
      <c r="BG18" s="25">
        <v>181071</v>
      </c>
      <c r="BH18" s="25">
        <v>237110</v>
      </c>
      <c r="BI18" s="25">
        <v>175693</v>
      </c>
      <c r="BJ18" s="25">
        <v>58981</v>
      </c>
      <c r="BK18" s="25">
        <v>100377</v>
      </c>
      <c r="BL18" s="25">
        <v>399722</v>
      </c>
      <c r="BM18" s="25">
        <v>88068.2</v>
      </c>
      <c r="BN18" s="25">
        <v>107671.70000000001</v>
      </c>
      <c r="BO18" s="25">
        <v>43235.3</v>
      </c>
      <c r="BP18" s="25">
        <v>177751</v>
      </c>
      <c r="BQ18" s="25">
        <v>0</v>
      </c>
      <c r="BR18" s="25">
        <v>37451</v>
      </c>
    </row>
    <row r="19" spans="1:70" x14ac:dyDescent="0.2">
      <c r="A19" s="65"/>
      <c r="B19" s="6"/>
      <c r="C19" s="9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</row>
    <row r="20" spans="1:70" x14ac:dyDescent="0.2">
      <c r="A20" s="65"/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F20" s="8"/>
      <c r="BG20" s="8"/>
      <c r="BH20" s="8"/>
      <c r="BI20" s="8"/>
      <c r="BJ20" s="8"/>
      <c r="BK20" s="8"/>
    </row>
    <row r="21" spans="1:70" ht="18" x14ac:dyDescent="0.25">
      <c r="A21" s="51" t="s">
        <v>55</v>
      </c>
      <c r="B21" s="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8"/>
      <c r="N21" s="8"/>
      <c r="O21" s="8"/>
      <c r="P21" s="8"/>
      <c r="Q21" s="8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</row>
    <row r="22" spans="1:70" ht="15" x14ac:dyDescent="0.25">
      <c r="A22" s="186" t="s">
        <v>62</v>
      </c>
      <c r="B22" s="6"/>
      <c r="C22" s="9"/>
      <c r="D22" s="9"/>
      <c r="E22" s="9"/>
      <c r="F22" s="9"/>
      <c r="G22" s="9"/>
      <c r="H22" s="9"/>
      <c r="I22" s="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</row>
    <row r="23" spans="1:70" x14ac:dyDescent="0.2">
      <c r="A23" s="65"/>
      <c r="B23" s="6"/>
      <c r="C23" s="9"/>
      <c r="D23" s="9"/>
      <c r="E23" s="9"/>
      <c r="F23" s="9"/>
      <c r="G23" s="9"/>
      <c r="H23" s="9"/>
      <c r="I23" s="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</row>
    <row r="24" spans="1:70" x14ac:dyDescent="0.2">
      <c r="A24" s="18"/>
      <c r="B24" s="104"/>
      <c r="C24" s="105">
        <v>2011</v>
      </c>
      <c r="D24" s="105">
        <v>2012</v>
      </c>
      <c r="E24" s="105">
        <v>2013</v>
      </c>
      <c r="F24" s="105">
        <v>2014</v>
      </c>
      <c r="G24" s="105">
        <v>2015</v>
      </c>
      <c r="H24" s="105">
        <v>2016</v>
      </c>
      <c r="I24" s="105">
        <v>2017</v>
      </c>
      <c r="J24" s="105">
        <v>2018</v>
      </c>
      <c r="K24" s="105">
        <v>2019</v>
      </c>
      <c r="L24" s="105">
        <v>2020</v>
      </c>
      <c r="M24" s="105">
        <v>2021</v>
      </c>
      <c r="N24" s="105">
        <f>N5</f>
        <v>2022</v>
      </c>
      <c r="O24" s="105">
        <f>O5</f>
        <v>2023</v>
      </c>
      <c r="P24" s="106"/>
      <c r="Q24" s="107" t="s">
        <v>102</v>
      </c>
      <c r="R24" s="107" t="s">
        <v>103</v>
      </c>
      <c r="S24" s="107" t="s">
        <v>104</v>
      </c>
      <c r="T24" s="107" t="s">
        <v>105</v>
      </c>
      <c r="U24" s="107" t="s">
        <v>106</v>
      </c>
      <c r="V24" s="107" t="s">
        <v>107</v>
      </c>
      <c r="W24" s="107" t="s">
        <v>108</v>
      </c>
      <c r="X24" s="107" t="s">
        <v>109</v>
      </c>
      <c r="Y24" s="107" t="s">
        <v>110</v>
      </c>
      <c r="Z24" s="107" t="s">
        <v>111</v>
      </c>
      <c r="AA24" s="107" t="s">
        <v>112</v>
      </c>
      <c r="AB24" s="107" t="s">
        <v>113</v>
      </c>
      <c r="AC24" s="107" t="s">
        <v>114</v>
      </c>
      <c r="AD24" s="107" t="s">
        <v>115</v>
      </c>
      <c r="AE24" s="107" t="s">
        <v>116</v>
      </c>
      <c r="AF24" s="107" t="s">
        <v>117</v>
      </c>
      <c r="AG24" s="107" t="s">
        <v>118</v>
      </c>
      <c r="AH24" s="107" t="s">
        <v>119</v>
      </c>
      <c r="AI24" s="107" t="s">
        <v>120</v>
      </c>
      <c r="AJ24" s="107" t="s">
        <v>121</v>
      </c>
      <c r="AK24" s="107" t="s">
        <v>122</v>
      </c>
      <c r="AL24" s="107" t="s">
        <v>123</v>
      </c>
      <c r="AM24" s="107" t="s">
        <v>124</v>
      </c>
      <c r="AN24" s="107" t="s">
        <v>125</v>
      </c>
      <c r="AO24" s="107" t="s">
        <v>126</v>
      </c>
      <c r="AP24" s="107" t="s">
        <v>127</v>
      </c>
      <c r="AQ24" s="107" t="s">
        <v>128</v>
      </c>
      <c r="AR24" s="107" t="s">
        <v>129</v>
      </c>
      <c r="AS24" s="107" t="s">
        <v>130</v>
      </c>
      <c r="AT24" s="107" t="s">
        <v>131</v>
      </c>
      <c r="AU24" s="107" t="s">
        <v>132</v>
      </c>
      <c r="AV24" s="107" t="s">
        <v>133</v>
      </c>
      <c r="AW24" s="107" t="s">
        <v>134</v>
      </c>
      <c r="AX24" s="107" t="s">
        <v>135</v>
      </c>
      <c r="AY24" s="107" t="s">
        <v>136</v>
      </c>
      <c r="AZ24" s="107" t="s">
        <v>137</v>
      </c>
      <c r="BA24" s="107" t="s">
        <v>138</v>
      </c>
      <c r="BB24" s="107" t="s">
        <v>139</v>
      </c>
      <c r="BC24" s="107" t="s">
        <v>140</v>
      </c>
      <c r="BD24" s="107" t="s">
        <v>141</v>
      </c>
      <c r="BE24" s="107" t="s">
        <v>142</v>
      </c>
      <c r="BF24" s="107" t="s">
        <v>143</v>
      </c>
      <c r="BG24" s="107" t="s">
        <v>144</v>
      </c>
      <c r="BH24" s="107" t="s">
        <v>145</v>
      </c>
      <c r="BI24" s="107" t="s">
        <v>146</v>
      </c>
      <c r="BJ24" s="107" t="s">
        <v>147</v>
      </c>
      <c r="BK24" s="107" t="s">
        <v>148</v>
      </c>
      <c r="BL24" s="107" t="s">
        <v>149</v>
      </c>
      <c r="BM24" s="107" t="str">
        <f>BM5</f>
        <v>1 кв. 2023</v>
      </c>
      <c r="BN24" s="107" t="str">
        <f t="shared" ref="BN24:BO24" si="2">BN5</f>
        <v>2 кв. 2023</v>
      </c>
      <c r="BO24" s="107" t="str">
        <f t="shared" si="2"/>
        <v>3 кв. 2023</v>
      </c>
      <c r="BP24" s="107" t="s">
        <v>150</v>
      </c>
      <c r="BQ24" s="107" t="s">
        <v>151</v>
      </c>
      <c r="BR24" s="107" t="s">
        <v>464</v>
      </c>
    </row>
    <row r="25" spans="1:70" x14ac:dyDescent="0.2">
      <c r="A25" s="4" t="s">
        <v>84</v>
      </c>
      <c r="B25" s="6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8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8"/>
      <c r="BJ25" s="8"/>
      <c r="BK25" s="8"/>
      <c r="BR25" s="5"/>
    </row>
    <row r="26" spans="1:70" x14ac:dyDescent="0.2">
      <c r="A26" s="26" t="s">
        <v>101</v>
      </c>
      <c r="B26" s="6" t="s">
        <v>76</v>
      </c>
      <c r="C26" s="27">
        <f>SUM(Q26:T26)</f>
        <v>18306</v>
      </c>
      <c r="D26" s="27">
        <f>SUM(U26:X26)</f>
        <v>23739</v>
      </c>
      <c r="E26" s="27">
        <f>SUM(Y26:AB26)</f>
        <v>30227</v>
      </c>
      <c r="F26" s="27">
        <f>SUM(AC26:AF26)</f>
        <v>39961</v>
      </c>
      <c r="G26" s="27">
        <f>SUM(AG26:AJ26)</f>
        <v>35080</v>
      </c>
      <c r="H26" s="27">
        <f>SUM(AK26:AN26)</f>
        <v>47444</v>
      </c>
      <c r="I26" s="27">
        <f>SUM(AO26:AR26)</f>
        <v>50240</v>
      </c>
      <c r="J26" s="27">
        <f t="shared" ref="J26:J32" si="3">SUM(AS26:AV26)</f>
        <v>68731.252889259995</v>
      </c>
      <c r="K26" s="27">
        <f t="shared" ref="K26:K32" si="4">SUM(AW26:AZ26)</f>
        <v>77627.406625240008</v>
      </c>
      <c r="L26" s="27">
        <f t="shared" ref="L26:L32" si="5">SUM(BA26:BD26)</f>
        <v>79922.186658060004</v>
      </c>
      <c r="M26" s="27">
        <f t="shared" ref="M26:M32" si="6">SUM(BE26:BH26)</f>
        <v>84387.99390999999</v>
      </c>
      <c r="N26" s="27">
        <f>SUM(BI26:BL26)</f>
        <v>58652</v>
      </c>
      <c r="O26" s="27">
        <f t="shared" ref="O26:O33" si="7">SUM(BM26:BP26)</f>
        <v>105563.58845944001</v>
      </c>
      <c r="P26" s="26"/>
      <c r="Q26" s="27">
        <v>4158</v>
      </c>
      <c r="R26" s="27">
        <v>3781</v>
      </c>
      <c r="S26" s="27">
        <v>4336</v>
      </c>
      <c r="T26" s="27">
        <v>6031</v>
      </c>
      <c r="U26" s="27">
        <v>5566</v>
      </c>
      <c r="V26" s="27">
        <v>5195</v>
      </c>
      <c r="W26" s="27">
        <v>5563</v>
      </c>
      <c r="X26" s="27">
        <v>7415</v>
      </c>
      <c r="Y26" s="27">
        <v>5923</v>
      </c>
      <c r="Z26" s="27">
        <v>6746</v>
      </c>
      <c r="AA26" s="27">
        <v>8152</v>
      </c>
      <c r="AB26" s="27">
        <v>9406</v>
      </c>
      <c r="AC26" s="27">
        <v>9077</v>
      </c>
      <c r="AD26" s="27">
        <v>8095</v>
      </c>
      <c r="AE26" s="27">
        <v>9480</v>
      </c>
      <c r="AF26" s="27">
        <v>13309</v>
      </c>
      <c r="AG26" s="27">
        <v>3804</v>
      </c>
      <c r="AH26" s="27">
        <v>4110</v>
      </c>
      <c r="AI26" s="27">
        <v>11392</v>
      </c>
      <c r="AJ26" s="27">
        <v>15774</v>
      </c>
      <c r="AK26" s="27">
        <v>12860</v>
      </c>
      <c r="AL26" s="27">
        <v>10284</v>
      </c>
      <c r="AM26" s="27">
        <v>10575</v>
      </c>
      <c r="AN26" s="27">
        <v>13725</v>
      </c>
      <c r="AO26" s="27">
        <v>10248</v>
      </c>
      <c r="AP26" s="27">
        <v>11346</v>
      </c>
      <c r="AQ26" s="27">
        <v>11970</v>
      </c>
      <c r="AR26" s="27">
        <v>16676</v>
      </c>
      <c r="AS26" s="27">
        <v>13605.154832299999</v>
      </c>
      <c r="AT26" s="27">
        <v>13881.61159593</v>
      </c>
      <c r="AU26" s="27">
        <v>16798.903380110001</v>
      </c>
      <c r="AV26" s="27">
        <v>24445.583080919998</v>
      </c>
      <c r="AW26" s="27">
        <f t="shared" ref="AW26:BF26" si="8">SUM(AW27:AW28)</f>
        <v>19952.326535440006</v>
      </c>
      <c r="AX26" s="27">
        <f t="shared" si="8"/>
        <v>18782.154632409998</v>
      </c>
      <c r="AY26" s="27">
        <f t="shared" si="8"/>
        <v>17098.350112380002</v>
      </c>
      <c r="AZ26" s="27">
        <f t="shared" si="8"/>
        <v>21794.575345010002</v>
      </c>
      <c r="BA26" s="27">
        <f t="shared" si="8"/>
        <v>17936.319567000002</v>
      </c>
      <c r="BB26" s="27">
        <f t="shared" si="8"/>
        <v>11585.362794000001</v>
      </c>
      <c r="BC26" s="27">
        <f t="shared" si="8"/>
        <v>23982.568796</v>
      </c>
      <c r="BD26" s="27">
        <f t="shared" si="8"/>
        <v>26417.935501059997</v>
      </c>
      <c r="BE26" s="27">
        <f t="shared" si="8"/>
        <v>16214.395377000001</v>
      </c>
      <c r="BF26" s="27">
        <f t="shared" si="8"/>
        <v>24932.598532999997</v>
      </c>
      <c r="BG26" s="28">
        <v>18390</v>
      </c>
      <c r="BH26" s="28">
        <v>24851</v>
      </c>
      <c r="BI26" s="28">
        <v>19681</v>
      </c>
      <c r="BJ26" s="28">
        <v>9638</v>
      </c>
      <c r="BK26" s="28">
        <v>13329</v>
      </c>
      <c r="BL26" s="63">
        <v>16004</v>
      </c>
      <c r="BM26" s="63">
        <f>BM7</f>
        <v>13436.384795000002</v>
      </c>
      <c r="BN26" s="63">
        <f t="shared" ref="BN26:BP26" si="9">BN7</f>
        <v>20566.103885999997</v>
      </c>
      <c r="BO26" s="63">
        <f t="shared" si="9"/>
        <v>31169.099778440002</v>
      </c>
      <c r="BP26" s="63">
        <f t="shared" si="9"/>
        <v>40392</v>
      </c>
      <c r="BQ26" s="63">
        <v>40965</v>
      </c>
      <c r="BR26" s="63">
        <v>37627</v>
      </c>
    </row>
    <row r="27" spans="1:70" x14ac:dyDescent="0.2">
      <c r="A27" s="21" t="s">
        <v>155</v>
      </c>
      <c r="B27" s="6" t="s">
        <v>76</v>
      </c>
      <c r="C27" s="20"/>
      <c r="D27" s="20"/>
      <c r="E27" s="20"/>
      <c r="F27" s="20"/>
      <c r="G27" s="20"/>
      <c r="H27" s="20"/>
      <c r="I27" s="20"/>
      <c r="J27" s="20">
        <f t="shared" si="3"/>
        <v>34266</v>
      </c>
      <c r="K27" s="20">
        <f t="shared" si="4"/>
        <v>43180.279834750007</v>
      </c>
      <c r="L27" s="20">
        <f t="shared" si="5"/>
        <v>46743.44769406</v>
      </c>
      <c r="M27" s="20">
        <f t="shared" si="6"/>
        <v>54052.761195999999</v>
      </c>
      <c r="N27" s="20">
        <f t="shared" ref="N27:N50" si="10">SUM(BI27:BL27)</f>
        <v>32296</v>
      </c>
      <c r="O27" s="20">
        <f t="shared" si="7"/>
        <v>58068.222750470006</v>
      </c>
      <c r="P27" s="8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>
        <v>6342</v>
      </c>
      <c r="AT27" s="20">
        <v>6671</v>
      </c>
      <c r="AU27" s="20">
        <v>8453</v>
      </c>
      <c r="AV27" s="20">
        <v>12800</v>
      </c>
      <c r="AW27" s="20">
        <v>11601.924496440004</v>
      </c>
      <c r="AX27" s="20">
        <v>10877.05207541</v>
      </c>
      <c r="AY27" s="20">
        <v>10050.512491379999</v>
      </c>
      <c r="AZ27" s="20">
        <v>10650.79077152</v>
      </c>
      <c r="BA27" s="20">
        <v>10141.073105000001</v>
      </c>
      <c r="BB27" s="20">
        <v>5745.7992039999999</v>
      </c>
      <c r="BC27" s="20">
        <v>15541.945221000002</v>
      </c>
      <c r="BD27" s="20">
        <v>15314.63016406</v>
      </c>
      <c r="BE27" s="20">
        <v>9450.5745100000004</v>
      </c>
      <c r="BF27" s="20">
        <v>18431.186685999997</v>
      </c>
      <c r="BG27" s="19">
        <v>11303</v>
      </c>
      <c r="BH27" s="19">
        <v>14868</v>
      </c>
      <c r="BI27" s="19">
        <v>11793</v>
      </c>
      <c r="BJ27" s="19">
        <v>5720</v>
      </c>
      <c r="BK27" s="19">
        <v>7100</v>
      </c>
      <c r="BL27" s="19">
        <v>7683</v>
      </c>
      <c r="BM27" s="19">
        <v>7136.6284859999996</v>
      </c>
      <c r="BN27" s="19">
        <v>10352.425899</v>
      </c>
      <c r="BO27" s="19">
        <v>18168.306126470001</v>
      </c>
      <c r="BP27" s="19">
        <v>22410.862239000002</v>
      </c>
      <c r="BQ27" s="19">
        <v>26513</v>
      </c>
      <c r="BR27" s="19">
        <v>17574</v>
      </c>
    </row>
    <row r="28" spans="1:70" x14ac:dyDescent="0.2">
      <c r="A28" s="21" t="s">
        <v>156</v>
      </c>
      <c r="B28" s="6" t="s">
        <v>76</v>
      </c>
      <c r="C28" s="20"/>
      <c r="D28" s="20"/>
      <c r="E28" s="20"/>
      <c r="F28" s="20"/>
      <c r="G28" s="20"/>
      <c r="H28" s="20"/>
      <c r="I28" s="20"/>
      <c r="J28" s="20">
        <f t="shared" si="3"/>
        <v>34465</v>
      </c>
      <c r="K28" s="20">
        <f t="shared" si="4"/>
        <v>34447.126790490001</v>
      </c>
      <c r="L28" s="20">
        <f t="shared" si="5"/>
        <v>33178.738963999996</v>
      </c>
      <c r="M28" s="20">
        <f t="shared" si="6"/>
        <v>30335.232713999998</v>
      </c>
      <c r="N28" s="20">
        <f t="shared" si="10"/>
        <v>20944</v>
      </c>
      <c r="O28" s="20">
        <f t="shared" si="7"/>
        <v>23739.191398449999</v>
      </c>
      <c r="P28" s="8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>
        <v>7264</v>
      </c>
      <c r="AT28" s="20">
        <v>7210</v>
      </c>
      <c r="AU28" s="20">
        <v>8346</v>
      </c>
      <c r="AV28" s="20">
        <v>11645</v>
      </c>
      <c r="AW28" s="20">
        <v>8350.4020390000005</v>
      </c>
      <c r="AX28" s="20">
        <v>7905.1025570000002</v>
      </c>
      <c r="AY28" s="20">
        <v>7047.8376210000006</v>
      </c>
      <c r="AZ28" s="20">
        <v>11143.78457349</v>
      </c>
      <c r="BA28" s="20">
        <v>7795.2464620000001</v>
      </c>
      <c r="BB28" s="20">
        <v>5839.5635899999997</v>
      </c>
      <c r="BC28" s="20">
        <v>8440.6235749999996</v>
      </c>
      <c r="BD28" s="20">
        <v>11103.305337</v>
      </c>
      <c r="BE28" s="20">
        <v>6763.8208670000004</v>
      </c>
      <c r="BF28" s="20">
        <v>6501.4118469999994</v>
      </c>
      <c r="BG28" s="19">
        <v>7088</v>
      </c>
      <c r="BH28" s="19">
        <v>9982</v>
      </c>
      <c r="BI28" s="19">
        <v>7888</v>
      </c>
      <c r="BJ28" s="19">
        <v>3535</v>
      </c>
      <c r="BK28" s="19">
        <v>4482</v>
      </c>
      <c r="BL28" s="62">
        <v>5039</v>
      </c>
      <c r="BM28" s="19">
        <v>3360.8110019999999</v>
      </c>
      <c r="BN28" s="19">
        <v>6149.3626540000005</v>
      </c>
      <c r="BO28" s="19">
        <v>6468.3942924499997</v>
      </c>
      <c r="BP28" s="19">
        <v>7760.6234499999991</v>
      </c>
      <c r="BQ28" s="19">
        <v>6888</v>
      </c>
      <c r="BR28" s="19">
        <v>10366</v>
      </c>
    </row>
    <row r="29" spans="1:70" x14ac:dyDescent="0.2">
      <c r="A29" s="21" t="s">
        <v>157</v>
      </c>
      <c r="B29" s="6" t="s">
        <v>76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>
        <f>SUM(BI29:BL29)</f>
        <v>5412</v>
      </c>
      <c r="O29" s="20">
        <f t="shared" si="7"/>
        <v>23756.383300519999</v>
      </c>
      <c r="P29" s="8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19"/>
      <c r="BH29" s="19"/>
      <c r="BI29" s="19"/>
      <c r="BJ29" s="19">
        <v>383</v>
      </c>
      <c r="BK29" s="19">
        <v>1747</v>
      </c>
      <c r="BL29" s="19">
        <v>3282</v>
      </c>
      <c r="BM29" s="19">
        <v>2938.9453070000004</v>
      </c>
      <c r="BN29" s="19">
        <v>4064.3153329999996</v>
      </c>
      <c r="BO29" s="19">
        <v>6532.3993595200009</v>
      </c>
      <c r="BP29" s="19">
        <v>10220.723301</v>
      </c>
      <c r="BQ29" s="19">
        <v>7564</v>
      </c>
      <c r="BR29" s="19">
        <v>9687</v>
      </c>
    </row>
    <row r="30" spans="1:70" x14ac:dyDescent="0.2">
      <c r="A30" s="26" t="s">
        <v>85</v>
      </c>
      <c r="B30" s="6" t="s">
        <v>76</v>
      </c>
      <c r="C30" s="27"/>
      <c r="D30" s="27"/>
      <c r="E30" s="27">
        <f>SUM(Y30:AB30)</f>
        <v>26073</v>
      </c>
      <c r="F30" s="27">
        <f>SUM(AC30:AF30)</f>
        <v>35335</v>
      </c>
      <c r="G30" s="27">
        <f>SUM(AG30:AJ30)</f>
        <v>25845</v>
      </c>
      <c r="H30" s="27">
        <f>SUM(AK30:AN30)</f>
        <v>39723.422637700001</v>
      </c>
      <c r="I30" s="27">
        <f>SUM(AO30:AR30)</f>
        <v>46147</v>
      </c>
      <c r="J30" s="27">
        <f t="shared" si="3"/>
        <v>62785.436452919996</v>
      </c>
      <c r="K30" s="27">
        <f t="shared" si="4"/>
        <v>77713.387916539999</v>
      </c>
      <c r="L30" s="27">
        <f t="shared" si="5"/>
        <v>81985.030014119999</v>
      </c>
      <c r="M30" s="27">
        <f t="shared" si="6"/>
        <v>84093.78253756999</v>
      </c>
      <c r="N30" s="27">
        <f t="shared" si="10"/>
        <v>50386</v>
      </c>
      <c r="O30" s="27">
        <f t="shared" si="7"/>
        <v>82107.948539289995</v>
      </c>
      <c r="P30" s="26"/>
      <c r="Q30" s="27"/>
      <c r="R30" s="27"/>
      <c r="S30" s="27"/>
      <c r="T30" s="27"/>
      <c r="U30" s="27"/>
      <c r="V30" s="27"/>
      <c r="W30" s="27"/>
      <c r="X30" s="27"/>
      <c r="Y30" s="27">
        <v>5237</v>
      </c>
      <c r="Z30" s="27">
        <v>5703</v>
      </c>
      <c r="AA30" s="27">
        <v>6769</v>
      </c>
      <c r="AB30" s="27">
        <v>8364</v>
      </c>
      <c r="AC30" s="27">
        <v>9088</v>
      </c>
      <c r="AD30" s="27">
        <v>5747</v>
      </c>
      <c r="AE30" s="27">
        <v>9012</v>
      </c>
      <c r="AF30" s="27">
        <v>11488</v>
      </c>
      <c r="AG30" s="27">
        <v>6003</v>
      </c>
      <c r="AH30" s="27">
        <v>4412</v>
      </c>
      <c r="AI30" s="27">
        <v>5798</v>
      </c>
      <c r="AJ30" s="27">
        <v>9632</v>
      </c>
      <c r="AK30" s="27">
        <v>10570.772917070002</v>
      </c>
      <c r="AL30" s="27">
        <v>9286</v>
      </c>
      <c r="AM30" s="27">
        <v>8743.8683072799995</v>
      </c>
      <c r="AN30" s="27">
        <v>11122.78141335</v>
      </c>
      <c r="AO30" s="27">
        <v>9714</v>
      </c>
      <c r="AP30" s="27">
        <v>9283</v>
      </c>
      <c r="AQ30" s="27">
        <v>12433</v>
      </c>
      <c r="AR30" s="27">
        <v>14717</v>
      </c>
      <c r="AS30" s="27">
        <v>12777.758215059999</v>
      </c>
      <c r="AT30" s="27">
        <v>14693.6143854</v>
      </c>
      <c r="AU30" s="27">
        <v>15010.584524129999</v>
      </c>
      <c r="AV30" s="27">
        <v>20303.479328329999</v>
      </c>
      <c r="AW30" s="27">
        <f t="shared" ref="AW30:BD30" si="11">SUM(AW31:AW32)</f>
        <v>23631.847321820002</v>
      </c>
      <c r="AX30" s="27">
        <f t="shared" si="11"/>
        <v>19176.827587320004</v>
      </c>
      <c r="AY30" s="27">
        <f t="shared" si="11"/>
        <v>16114.074190340001</v>
      </c>
      <c r="AZ30" s="27">
        <f t="shared" si="11"/>
        <v>18790.638817060004</v>
      </c>
      <c r="BA30" s="27">
        <f t="shared" si="11"/>
        <v>17604.427967750002</v>
      </c>
      <c r="BB30" s="27">
        <f t="shared" si="11"/>
        <v>13942.190508559997</v>
      </c>
      <c r="BC30" s="27">
        <f t="shared" si="11"/>
        <v>21235.062525180001</v>
      </c>
      <c r="BD30" s="27">
        <f t="shared" si="11"/>
        <v>29203.349012630002</v>
      </c>
      <c r="BE30" s="28">
        <f>SUM(BE31:BE32)</f>
        <v>18036.233013270001</v>
      </c>
      <c r="BF30" s="28">
        <f>SUM(BF31:BF32)</f>
        <v>22852.549524299997</v>
      </c>
      <c r="BG30" s="28">
        <v>19308</v>
      </c>
      <c r="BH30" s="28">
        <v>23897</v>
      </c>
      <c r="BI30" s="28">
        <v>21235</v>
      </c>
      <c r="BJ30" s="28">
        <v>11402</v>
      </c>
      <c r="BK30" s="28">
        <v>1170</v>
      </c>
      <c r="BL30" s="63">
        <v>16579</v>
      </c>
      <c r="BM30" s="63">
        <f>BM8</f>
        <v>12000.56727009</v>
      </c>
      <c r="BN30" s="63">
        <f t="shared" ref="BN30:BP30" si="12">BN8</f>
        <v>16208.977656510002</v>
      </c>
      <c r="BO30" s="63">
        <f t="shared" si="12"/>
        <v>24684.403612690003</v>
      </c>
      <c r="BP30" s="63">
        <f t="shared" si="12"/>
        <v>29214</v>
      </c>
      <c r="BQ30" s="63">
        <v>21457</v>
      </c>
      <c r="BR30" s="63">
        <v>26469</v>
      </c>
    </row>
    <row r="31" spans="1:70" x14ac:dyDescent="0.2">
      <c r="A31" s="21" t="s">
        <v>155</v>
      </c>
      <c r="B31" s="6" t="s">
        <v>76</v>
      </c>
      <c r="C31" s="20"/>
      <c r="D31" s="20"/>
      <c r="E31" s="20"/>
      <c r="F31" s="20"/>
      <c r="G31" s="20"/>
      <c r="H31" s="20"/>
      <c r="I31" s="20"/>
      <c r="J31" s="20">
        <f t="shared" si="3"/>
        <v>31104</v>
      </c>
      <c r="K31" s="20">
        <f t="shared" si="4"/>
        <v>45656.239232670006</v>
      </c>
      <c r="L31" s="20">
        <f t="shared" si="5"/>
        <v>48673.272599920005</v>
      </c>
      <c r="M31" s="20">
        <f t="shared" si="6"/>
        <v>52435.787770880001</v>
      </c>
      <c r="N31" s="20">
        <f t="shared" si="10"/>
        <v>31501</v>
      </c>
      <c r="O31" s="20">
        <f t="shared" si="7"/>
        <v>41954.12411212</v>
      </c>
      <c r="P31" s="8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>
        <v>6243</v>
      </c>
      <c r="AT31" s="20">
        <v>6641</v>
      </c>
      <c r="AU31" s="20">
        <v>7312</v>
      </c>
      <c r="AV31" s="20">
        <v>10908</v>
      </c>
      <c r="AW31" s="20">
        <v>14262.318003740002</v>
      </c>
      <c r="AX31" s="20">
        <v>11768.061539420001</v>
      </c>
      <c r="AY31" s="20">
        <v>9737.9950076300011</v>
      </c>
      <c r="AZ31" s="20">
        <v>9887.8646818800007</v>
      </c>
      <c r="BA31" s="20">
        <v>9323.5371594600001</v>
      </c>
      <c r="BB31" s="20">
        <v>7176.1069611499988</v>
      </c>
      <c r="BC31" s="20">
        <v>13737.299425159999</v>
      </c>
      <c r="BD31" s="20">
        <v>18436.329054150003</v>
      </c>
      <c r="BE31" s="19">
        <v>9861.0000419499993</v>
      </c>
      <c r="BF31" s="19">
        <v>16624.034578929997</v>
      </c>
      <c r="BG31" s="19">
        <v>11832.28983</v>
      </c>
      <c r="BH31" s="19">
        <v>14118.463320000001</v>
      </c>
      <c r="BI31" s="19">
        <v>11609</v>
      </c>
      <c r="BJ31" s="19">
        <v>6800</v>
      </c>
      <c r="BK31" s="19">
        <v>5405</v>
      </c>
      <c r="BL31" s="62">
        <v>7687</v>
      </c>
      <c r="BM31" s="19">
        <v>5822.5120402499997</v>
      </c>
      <c r="BN31" s="19">
        <v>7857.4142038400005</v>
      </c>
      <c r="BO31" s="19">
        <v>13206.448385120002</v>
      </c>
      <c r="BP31" s="19">
        <v>15067.749482909998</v>
      </c>
      <c r="BQ31" s="19">
        <v>11167</v>
      </c>
      <c r="BR31" s="19">
        <v>11317</v>
      </c>
    </row>
    <row r="32" spans="1:70" x14ac:dyDescent="0.2">
      <c r="A32" s="21" t="s">
        <v>156</v>
      </c>
      <c r="B32" s="6" t="s">
        <v>76</v>
      </c>
      <c r="C32" s="20"/>
      <c r="D32" s="20"/>
      <c r="E32" s="20"/>
      <c r="F32" s="20"/>
      <c r="G32" s="20"/>
      <c r="H32" s="20"/>
      <c r="I32" s="20"/>
      <c r="J32" s="20">
        <f t="shared" si="3"/>
        <v>31683</v>
      </c>
      <c r="K32" s="20">
        <f t="shared" si="4"/>
        <v>32057.14868387</v>
      </c>
      <c r="L32" s="20">
        <f t="shared" si="5"/>
        <v>33311.757414200001</v>
      </c>
      <c r="M32" s="20">
        <f t="shared" si="6"/>
        <v>31657.747916690001</v>
      </c>
      <c r="N32" s="20">
        <f t="shared" si="10"/>
        <v>24205</v>
      </c>
      <c r="O32" s="20">
        <f t="shared" si="7"/>
        <v>20422.653538030001</v>
      </c>
      <c r="P32" s="8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>
        <v>6535</v>
      </c>
      <c r="AT32" s="20">
        <v>8053</v>
      </c>
      <c r="AU32" s="20">
        <v>7699</v>
      </c>
      <c r="AV32" s="20">
        <v>9396</v>
      </c>
      <c r="AW32" s="20">
        <v>9369.5293180799999</v>
      </c>
      <c r="AX32" s="20">
        <v>7408.7660479000006</v>
      </c>
      <c r="AY32" s="20">
        <v>6376.0791827100002</v>
      </c>
      <c r="AZ32" s="20">
        <v>8902.7741351800014</v>
      </c>
      <c r="BA32" s="20">
        <v>8280.8908082900016</v>
      </c>
      <c r="BB32" s="20">
        <v>6766.0835474099995</v>
      </c>
      <c r="BC32" s="20">
        <v>7497.7631000200008</v>
      </c>
      <c r="BD32" s="20">
        <v>10767.019958479999</v>
      </c>
      <c r="BE32" s="19">
        <v>8175.2329713199997</v>
      </c>
      <c r="BF32" s="19">
        <v>6228.5149453699996</v>
      </c>
      <c r="BG32" s="19">
        <v>7475</v>
      </c>
      <c r="BH32" s="19">
        <v>9779</v>
      </c>
      <c r="BI32" s="19">
        <v>9627</v>
      </c>
      <c r="BJ32" s="19">
        <v>4303</v>
      </c>
      <c r="BK32" s="19">
        <v>4354</v>
      </c>
      <c r="BL32" s="62">
        <v>5921</v>
      </c>
      <c r="BM32" s="19">
        <v>3199.9154398100004</v>
      </c>
      <c r="BN32" s="19">
        <v>4853.0675351399996</v>
      </c>
      <c r="BO32" s="19">
        <v>6064.5328054000001</v>
      </c>
      <c r="BP32" s="19">
        <v>6305.1377576800005</v>
      </c>
      <c r="BQ32" s="19">
        <v>5381</v>
      </c>
      <c r="BR32" s="19">
        <v>8258</v>
      </c>
    </row>
    <row r="33" spans="1:70" x14ac:dyDescent="0.2">
      <c r="A33" s="21" t="s">
        <v>157</v>
      </c>
      <c r="B33" s="6" t="s">
        <v>76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f>SUM(BI33:BL33)</f>
        <v>4679</v>
      </c>
      <c r="O33" s="20">
        <f t="shared" si="7"/>
        <v>19730.795129850001</v>
      </c>
      <c r="P33" s="8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19"/>
      <c r="BF33" s="19"/>
      <c r="BG33" s="19"/>
      <c r="BH33" s="19"/>
      <c r="BI33" s="19"/>
      <c r="BJ33" s="19">
        <v>299</v>
      </c>
      <c r="BK33" s="19">
        <v>1410</v>
      </c>
      <c r="BL33" s="62">
        <v>2970</v>
      </c>
      <c r="BM33" s="19">
        <v>2978.1397900299999</v>
      </c>
      <c r="BN33" s="19">
        <v>3498.49591753</v>
      </c>
      <c r="BO33" s="19">
        <v>5413.4224221700006</v>
      </c>
      <c r="BP33" s="19">
        <v>7840.7370001199997</v>
      </c>
      <c r="BQ33" s="19">
        <v>4909</v>
      </c>
      <c r="BR33" s="19">
        <v>6894</v>
      </c>
    </row>
    <row r="34" spans="1:70" x14ac:dyDescent="0.2">
      <c r="A34" s="26" t="s">
        <v>86</v>
      </c>
      <c r="B34" s="6" t="s">
        <v>77</v>
      </c>
      <c r="C34" s="27">
        <v>67797</v>
      </c>
      <c r="D34" s="27">
        <v>75013</v>
      </c>
      <c r="E34" s="27">
        <v>84889</v>
      </c>
      <c r="F34" s="27">
        <v>87431</v>
      </c>
      <c r="G34" s="27">
        <v>91057.20360523343</v>
      </c>
      <c r="H34" s="27">
        <v>95649.762108517345</v>
      </c>
      <c r="I34" s="27">
        <v>98094.123288225688</v>
      </c>
      <c r="J34" s="27">
        <v>109445.30457033213</v>
      </c>
      <c r="K34" s="27">
        <v>123140.09552653086</v>
      </c>
      <c r="L34" s="27">
        <v>148500.69067665632</v>
      </c>
      <c r="M34" s="27">
        <v>189008.00940000001</v>
      </c>
      <c r="N34" s="27">
        <f>AVERAGE(BI34:BL34)</f>
        <v>198413</v>
      </c>
      <c r="O34" s="27">
        <f>O26/O44*1000000</f>
        <v>192903.66068748999</v>
      </c>
      <c r="P34" s="26"/>
      <c r="Q34" s="27">
        <v>69721</v>
      </c>
      <c r="R34" s="27">
        <v>60453</v>
      </c>
      <c r="S34" s="27">
        <v>68030</v>
      </c>
      <c r="T34" s="27">
        <v>71718</v>
      </c>
      <c r="U34" s="27">
        <v>71611</v>
      </c>
      <c r="V34" s="27">
        <v>75120</v>
      </c>
      <c r="W34" s="27">
        <v>74073</v>
      </c>
      <c r="X34" s="27">
        <v>78484</v>
      </c>
      <c r="Y34" s="27">
        <v>80606</v>
      </c>
      <c r="Z34" s="27">
        <v>81102</v>
      </c>
      <c r="AA34" s="27">
        <v>87800</v>
      </c>
      <c r="AB34" s="27">
        <v>85667</v>
      </c>
      <c r="AC34" s="27">
        <v>83228.279413133379</v>
      </c>
      <c r="AD34" s="27">
        <v>85288.692095209277</v>
      </c>
      <c r="AE34" s="27">
        <v>89402.153728722871</v>
      </c>
      <c r="AF34" s="27">
        <v>90510.557914723904</v>
      </c>
      <c r="AG34" s="27">
        <v>80946.282812226491</v>
      </c>
      <c r="AH34" s="27">
        <v>97918.322170442902</v>
      </c>
      <c r="AI34" s="27">
        <v>93746.002211283601</v>
      </c>
      <c r="AJ34" s="27">
        <v>90258.314857375255</v>
      </c>
      <c r="AK34" s="27">
        <v>95254</v>
      </c>
      <c r="AL34" s="27">
        <v>102223</v>
      </c>
      <c r="AM34" s="27">
        <v>99144</v>
      </c>
      <c r="AN34" s="27">
        <v>89272</v>
      </c>
      <c r="AO34" s="27">
        <v>90177.794240254676</v>
      </c>
      <c r="AP34" s="27">
        <v>92675.773665021043</v>
      </c>
      <c r="AQ34" s="27">
        <v>105015.44777916004</v>
      </c>
      <c r="AR34" s="27">
        <v>102869.44993975338</v>
      </c>
      <c r="AS34" s="27">
        <v>101473.95361667546</v>
      </c>
      <c r="AT34" s="27">
        <v>108055.02285767831</v>
      </c>
      <c r="AU34" s="27">
        <v>109015.40579162672</v>
      </c>
      <c r="AV34" s="27">
        <v>115660.46550332049</v>
      </c>
      <c r="AW34" s="27">
        <v>118796.12844466366</v>
      </c>
      <c r="AX34" s="27">
        <v>121758.63498952119</v>
      </c>
      <c r="AY34" s="27">
        <v>125118.06952713689</v>
      </c>
      <c r="AZ34" s="27">
        <v>127060.01614186288</v>
      </c>
      <c r="BA34" s="27">
        <v>142384.42321047024</v>
      </c>
      <c r="BB34" s="27">
        <v>121971.44740463202</v>
      </c>
      <c r="BC34" s="27">
        <v>159404.83358335987</v>
      </c>
      <c r="BD34" s="27">
        <v>158392.26542298836</v>
      </c>
      <c r="BE34" s="28">
        <v>164329.03697465188</v>
      </c>
      <c r="BF34" s="28">
        <v>203915.04321517842</v>
      </c>
      <c r="BG34" s="28">
        <v>190633</v>
      </c>
      <c r="BH34" s="28">
        <v>192538</v>
      </c>
      <c r="BI34" s="28">
        <v>217611</v>
      </c>
      <c r="BJ34" s="28">
        <v>181732</v>
      </c>
      <c r="BK34" s="28">
        <v>198985</v>
      </c>
      <c r="BL34" s="28">
        <v>195324</v>
      </c>
      <c r="BM34" s="28">
        <f>BM9</f>
        <v>182478.08071313796</v>
      </c>
      <c r="BN34" s="28">
        <f t="shared" ref="BN34:BP34" si="13">BN9</f>
        <v>185891.6311858526</v>
      </c>
      <c r="BO34" s="28">
        <f t="shared" si="13"/>
        <v>199424.2555808574</v>
      </c>
      <c r="BP34" s="28">
        <f t="shared" si="13"/>
        <v>195493</v>
      </c>
      <c r="BQ34" s="28">
        <v>216722</v>
      </c>
      <c r="BR34" s="28">
        <v>192365</v>
      </c>
    </row>
    <row r="35" spans="1:70" x14ac:dyDescent="0.2">
      <c r="A35" s="21" t="s">
        <v>155</v>
      </c>
      <c r="B35" s="6" t="s">
        <v>77</v>
      </c>
      <c r="C35" s="20"/>
      <c r="D35" s="20"/>
      <c r="E35" s="20"/>
      <c r="F35" s="20"/>
      <c r="G35" s="20"/>
      <c r="H35" s="20"/>
      <c r="I35" s="20"/>
      <c r="J35" s="20"/>
      <c r="K35" s="20">
        <v>142717</v>
      </c>
      <c r="L35" s="20">
        <v>171585</v>
      </c>
      <c r="M35" s="20">
        <v>227675.32320000001</v>
      </c>
      <c r="N35" s="20">
        <f t="shared" ref="N35:N36" si="14">AVERAGE(BI35:BL35)</f>
        <v>264026.25</v>
      </c>
      <c r="O35" s="20">
        <f>O27/O45*1000000</f>
        <v>275729.8315307544</v>
      </c>
      <c r="P35" s="8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>
        <v>106636</v>
      </c>
      <c r="AT35" s="20">
        <v>111066</v>
      </c>
      <c r="AU35" s="20">
        <v>109630</v>
      </c>
      <c r="AV35" s="20">
        <v>119972</v>
      </c>
      <c r="AW35" s="20">
        <v>134674.20860035415</v>
      </c>
      <c r="AX35" s="20">
        <v>144541.35515290051</v>
      </c>
      <c r="AY35" s="20">
        <v>141407.16011891101</v>
      </c>
      <c r="AZ35" s="20">
        <v>151970.89868517112</v>
      </c>
      <c r="BA35" s="20">
        <v>171385.11339795694</v>
      </c>
      <c r="BB35" s="20">
        <v>122861.17023687845</v>
      </c>
      <c r="BC35" s="20">
        <v>194240.88155076321</v>
      </c>
      <c r="BD35" s="20">
        <v>177110.01248022571</v>
      </c>
      <c r="BE35" s="19">
        <v>182564.76327908901</v>
      </c>
      <c r="BF35" s="19">
        <v>232271.66960820701</v>
      </c>
      <c r="BG35" s="19">
        <v>228589</v>
      </c>
      <c r="BH35" s="19">
        <v>261542</v>
      </c>
      <c r="BI35" s="19">
        <v>277236</v>
      </c>
      <c r="BJ35" s="19">
        <v>227781</v>
      </c>
      <c r="BK35" s="19">
        <v>281433</v>
      </c>
      <c r="BL35" s="62">
        <v>269655</v>
      </c>
      <c r="BM35" s="19">
        <v>241677.11333712612</v>
      </c>
      <c r="BN35" s="19">
        <v>252623.76515448411</v>
      </c>
      <c r="BO35" s="19">
        <v>298533.53502197156</v>
      </c>
      <c r="BP35" s="19">
        <v>282856.39688387804</v>
      </c>
      <c r="BQ35" s="19">
        <v>297914</v>
      </c>
      <c r="BR35" s="19">
        <v>303407</v>
      </c>
    </row>
    <row r="36" spans="1:70" x14ac:dyDescent="0.2">
      <c r="A36" s="21" t="s">
        <v>156</v>
      </c>
      <c r="B36" s="6" t="s">
        <v>77</v>
      </c>
      <c r="C36" s="20"/>
      <c r="D36" s="20"/>
      <c r="E36" s="20"/>
      <c r="F36" s="20"/>
      <c r="G36" s="20"/>
      <c r="H36" s="20"/>
      <c r="I36" s="20"/>
      <c r="J36" s="20"/>
      <c r="K36" s="20">
        <v>105073</v>
      </c>
      <c r="L36" s="20">
        <v>124839</v>
      </c>
      <c r="M36" s="20">
        <v>145098.54550000001</v>
      </c>
      <c r="N36" s="20">
        <f t="shared" si="14"/>
        <v>175386.25</v>
      </c>
      <c r="O36" s="20">
        <f t="shared" ref="O36:O37" si="15">O28/O46*1000000</f>
        <v>160148.86525165982</v>
      </c>
      <c r="P36" s="8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>
        <v>97359</v>
      </c>
      <c r="AT36" s="20">
        <v>105411</v>
      </c>
      <c r="AU36" s="20">
        <v>108400</v>
      </c>
      <c r="AV36" s="20">
        <v>111265</v>
      </c>
      <c r="AW36" s="20">
        <v>102075.33039949139</v>
      </c>
      <c r="AX36" s="20">
        <v>100058.14254499302</v>
      </c>
      <c r="AY36" s="20">
        <v>107464.84053042623</v>
      </c>
      <c r="AZ36" s="20">
        <v>109850.11609688206</v>
      </c>
      <c r="BA36" s="20">
        <v>116695.62076664282</v>
      </c>
      <c r="BB36" s="20">
        <v>121108.49913371918</v>
      </c>
      <c r="BC36" s="20">
        <v>119832.36031155818</v>
      </c>
      <c r="BD36" s="20">
        <v>138241.03100844199</v>
      </c>
      <c r="BE36" s="19">
        <v>144203.477839108</v>
      </c>
      <c r="BF36" s="19">
        <v>151485.59596287701</v>
      </c>
      <c r="BG36" s="19">
        <v>150724</v>
      </c>
      <c r="BH36" s="19">
        <v>138221</v>
      </c>
      <c r="BI36" s="19">
        <v>164666</v>
      </c>
      <c r="BJ36" s="19">
        <v>150977</v>
      </c>
      <c r="BK36" s="19">
        <v>188567</v>
      </c>
      <c r="BL36" s="62">
        <v>197335</v>
      </c>
      <c r="BM36" s="19">
        <v>177360.30188304858</v>
      </c>
      <c r="BN36" s="19">
        <v>180061.7501297897</v>
      </c>
      <c r="BO36" s="19">
        <v>159854.74301852004</v>
      </c>
      <c r="BP36" s="19">
        <v>141960.82360662741</v>
      </c>
      <c r="BQ36" s="19">
        <v>141576</v>
      </c>
      <c r="BR36" s="19">
        <v>142807</v>
      </c>
    </row>
    <row r="37" spans="1:70" x14ac:dyDescent="0.2">
      <c r="A37" s="21" t="s">
        <v>157</v>
      </c>
      <c r="B37" s="6" t="s">
        <v>77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f>AVERAGE(BI37:BL37)</f>
        <v>99888.666666666672</v>
      </c>
      <c r="O37" s="20">
        <f t="shared" si="15"/>
        <v>126128.67869874639</v>
      </c>
      <c r="P37" s="8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19"/>
      <c r="BF37" s="19"/>
      <c r="BG37" s="19"/>
      <c r="BH37" s="19"/>
      <c r="BI37" s="19"/>
      <c r="BJ37" s="19">
        <v>84945</v>
      </c>
      <c r="BK37" s="19">
        <v>97128</v>
      </c>
      <c r="BL37" s="62">
        <v>117593</v>
      </c>
      <c r="BM37" s="19">
        <v>116837.1142246169</v>
      </c>
      <c r="BN37" s="19">
        <v>114475.2441986622</v>
      </c>
      <c r="BO37" s="19">
        <v>118829.83704499254</v>
      </c>
      <c r="BP37" s="19">
        <v>140549.85070041681</v>
      </c>
      <c r="BQ37" s="19">
        <v>147238</v>
      </c>
      <c r="BR37" s="19">
        <v>148820</v>
      </c>
    </row>
    <row r="38" spans="1:70" x14ac:dyDescent="0.2">
      <c r="A38" s="26" t="s">
        <v>87</v>
      </c>
      <c r="B38" s="6" t="s">
        <v>3</v>
      </c>
      <c r="C38" s="27"/>
      <c r="D38" s="27">
        <f>SUM(U38:X38)</f>
        <v>5797</v>
      </c>
      <c r="E38" s="27">
        <f>SUM(Y38:AB38)</f>
        <v>6876</v>
      </c>
      <c r="F38" s="27">
        <f>SUM(AC38:AF38)</f>
        <v>9045</v>
      </c>
      <c r="G38" s="27">
        <f>SUM(AG38:AJ38)</f>
        <v>7841</v>
      </c>
      <c r="H38" s="27">
        <f>SUM(AK38:AN38)</f>
        <v>9590</v>
      </c>
      <c r="I38" s="27">
        <f>SUM(AO38:AR38)</f>
        <v>9916</v>
      </c>
      <c r="J38" s="27">
        <f>SUM(AS38:AV38)</f>
        <v>12312</v>
      </c>
      <c r="K38" s="27">
        <f>SUM(AW38:AZ38)</f>
        <v>12040</v>
      </c>
      <c r="L38" s="27">
        <f>SUM(BA38:BD38)</f>
        <v>9725</v>
      </c>
      <c r="M38" s="27">
        <f>SUM(BE38:BH38)</f>
        <v>8560</v>
      </c>
      <c r="N38" s="27">
        <f t="shared" si="10"/>
        <v>6457</v>
      </c>
      <c r="O38" s="27">
        <f t="shared" ref="O38:O41" si="16">SUM(BM38:BP38)</f>
        <v>11689</v>
      </c>
      <c r="P38" s="8"/>
      <c r="Q38" s="27"/>
      <c r="R38" s="27"/>
      <c r="S38" s="27"/>
      <c r="T38" s="27"/>
      <c r="U38" s="27">
        <v>1338</v>
      </c>
      <c r="V38" s="27">
        <v>1235</v>
      </c>
      <c r="W38" s="27">
        <v>1390</v>
      </c>
      <c r="X38" s="27">
        <v>1834</v>
      </c>
      <c r="Y38" s="27">
        <v>1454</v>
      </c>
      <c r="Z38" s="27">
        <v>1548</v>
      </c>
      <c r="AA38" s="27">
        <v>1752</v>
      </c>
      <c r="AB38" s="27">
        <v>2122</v>
      </c>
      <c r="AC38" s="27">
        <v>2300</v>
      </c>
      <c r="AD38" s="27">
        <v>2033</v>
      </c>
      <c r="AE38" s="27">
        <v>1960</v>
      </c>
      <c r="AF38" s="27">
        <v>2752</v>
      </c>
      <c r="AG38" s="27">
        <v>1028</v>
      </c>
      <c r="AH38" s="27">
        <v>831</v>
      </c>
      <c r="AI38" s="27">
        <v>2525</v>
      </c>
      <c r="AJ38" s="27">
        <v>3457</v>
      </c>
      <c r="AK38" s="27">
        <v>2634</v>
      </c>
      <c r="AL38" s="27">
        <v>1886</v>
      </c>
      <c r="AM38" s="27">
        <v>2069</v>
      </c>
      <c r="AN38" s="27">
        <v>3001</v>
      </c>
      <c r="AO38" s="27">
        <v>2082</v>
      </c>
      <c r="AP38" s="27">
        <v>2321</v>
      </c>
      <c r="AQ38" s="27">
        <v>2331</v>
      </c>
      <c r="AR38" s="27">
        <v>3182</v>
      </c>
      <c r="AS38" s="27">
        <f t="shared" ref="AS38:BF38" si="17">SUM(AS39:AS40)</f>
        <v>2573</v>
      </c>
      <c r="AT38" s="27">
        <f t="shared" si="17"/>
        <v>2532</v>
      </c>
      <c r="AU38" s="27">
        <f t="shared" si="17"/>
        <v>2962</v>
      </c>
      <c r="AV38" s="27">
        <f t="shared" si="17"/>
        <v>4245</v>
      </c>
      <c r="AW38" s="27">
        <f t="shared" si="17"/>
        <v>3470</v>
      </c>
      <c r="AX38" s="27">
        <f t="shared" si="17"/>
        <v>3060</v>
      </c>
      <c r="AY38" s="27">
        <f t="shared" si="17"/>
        <v>2579</v>
      </c>
      <c r="AZ38" s="27">
        <f t="shared" si="17"/>
        <v>2931</v>
      </c>
      <c r="BA38" s="27">
        <f t="shared" si="17"/>
        <v>2323</v>
      </c>
      <c r="BB38" s="27">
        <f t="shared" si="17"/>
        <v>1559</v>
      </c>
      <c r="BC38" s="27">
        <f t="shared" si="17"/>
        <v>2706</v>
      </c>
      <c r="BD38" s="27">
        <f t="shared" si="17"/>
        <v>3137</v>
      </c>
      <c r="BE38" s="28">
        <f t="shared" si="17"/>
        <v>1989</v>
      </c>
      <c r="BF38" s="28">
        <f t="shared" si="17"/>
        <v>2297</v>
      </c>
      <c r="BG38" s="28">
        <v>1869</v>
      </c>
      <c r="BH38" s="28">
        <v>2405</v>
      </c>
      <c r="BI38" s="28">
        <v>1899</v>
      </c>
      <c r="BJ38" s="28">
        <v>1216</v>
      </c>
      <c r="BK38" s="28">
        <v>1572</v>
      </c>
      <c r="BL38" s="63">
        <v>1770</v>
      </c>
      <c r="BM38" s="63">
        <f>BM12</f>
        <v>1555</v>
      </c>
      <c r="BN38" s="63">
        <f t="shared" ref="BN38:BP38" si="18">BN12</f>
        <v>2265</v>
      </c>
      <c r="BO38" s="63">
        <f t="shared" si="18"/>
        <v>3343</v>
      </c>
      <c r="BP38" s="63">
        <f t="shared" si="18"/>
        <v>4526</v>
      </c>
      <c r="BQ38" s="63">
        <v>3816</v>
      </c>
      <c r="BR38" s="63">
        <v>3643</v>
      </c>
    </row>
    <row r="39" spans="1:70" x14ac:dyDescent="0.2">
      <c r="A39" s="21" t="s">
        <v>155</v>
      </c>
      <c r="B39" s="6"/>
      <c r="C39" s="20"/>
      <c r="D39" s="20"/>
      <c r="E39" s="20"/>
      <c r="F39" s="20"/>
      <c r="G39" s="20"/>
      <c r="H39" s="20"/>
      <c r="I39" s="20"/>
      <c r="J39" s="20">
        <f>SUM(AS39:AV39)</f>
        <v>5976</v>
      </c>
      <c r="K39" s="20">
        <f>SUM(AW39:AZ39)</f>
        <v>5619</v>
      </c>
      <c r="L39" s="20">
        <f>SUM(BA39:BD39)</f>
        <v>4938</v>
      </c>
      <c r="M39" s="20">
        <f>SUM(BE39:BH39)</f>
        <v>4654</v>
      </c>
      <c r="N39" s="20">
        <f t="shared" si="10"/>
        <v>2645</v>
      </c>
      <c r="O39" s="20">
        <f t="shared" si="16"/>
        <v>4269</v>
      </c>
      <c r="P39" s="8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>
        <v>1142</v>
      </c>
      <c r="AT39" s="20">
        <v>1246</v>
      </c>
      <c r="AU39" s="20">
        <v>1430</v>
      </c>
      <c r="AV39" s="20">
        <v>2158</v>
      </c>
      <c r="AW39" s="20">
        <v>1763</v>
      </c>
      <c r="AX39" s="20">
        <v>1454</v>
      </c>
      <c r="AY39" s="20">
        <v>1235</v>
      </c>
      <c r="AZ39" s="20">
        <v>1167</v>
      </c>
      <c r="BA39" s="20">
        <v>1122</v>
      </c>
      <c r="BB39" s="20">
        <v>640</v>
      </c>
      <c r="BC39" s="20">
        <v>1461</v>
      </c>
      <c r="BD39" s="20">
        <v>1715</v>
      </c>
      <c r="BE39" s="19">
        <v>1030</v>
      </c>
      <c r="BF39" s="19">
        <v>1479</v>
      </c>
      <c r="BG39" s="19">
        <v>999</v>
      </c>
      <c r="BH39" s="19">
        <v>1146</v>
      </c>
      <c r="BI39" s="19">
        <v>824</v>
      </c>
      <c r="BJ39" s="19">
        <v>638</v>
      </c>
      <c r="BK39" s="19">
        <v>565</v>
      </c>
      <c r="BL39" s="19">
        <v>618</v>
      </c>
      <c r="BM39" s="19">
        <v>624</v>
      </c>
      <c r="BN39" s="19">
        <v>782</v>
      </c>
      <c r="BO39" s="19">
        <v>1256</v>
      </c>
      <c r="BP39" s="19">
        <v>1607</v>
      </c>
      <c r="BQ39" s="19">
        <v>1856</v>
      </c>
      <c r="BR39" s="19">
        <v>1250</v>
      </c>
    </row>
    <row r="40" spans="1:70" x14ac:dyDescent="0.2">
      <c r="A40" s="21" t="s">
        <v>156</v>
      </c>
      <c r="B40" s="6"/>
      <c r="C40" s="20"/>
      <c r="D40" s="20"/>
      <c r="E40" s="20"/>
      <c r="F40" s="20"/>
      <c r="G40" s="20"/>
      <c r="H40" s="20"/>
      <c r="I40" s="20"/>
      <c r="J40" s="20">
        <f>SUM(AS40:AV40)</f>
        <v>6336</v>
      </c>
      <c r="K40" s="20">
        <f>SUM(AW40:AZ40)</f>
        <v>6421</v>
      </c>
      <c r="L40" s="20">
        <f>SUM(BA40:BD40)</f>
        <v>4787</v>
      </c>
      <c r="M40" s="20">
        <f>SUM(BE40:BH40)</f>
        <v>3906</v>
      </c>
      <c r="N40" s="20">
        <f t="shared" si="10"/>
        <v>2609</v>
      </c>
      <c r="O40" s="20">
        <f t="shared" si="16"/>
        <v>3456</v>
      </c>
      <c r="P40" s="8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>
        <v>1431</v>
      </c>
      <c r="AT40" s="20">
        <v>1286</v>
      </c>
      <c r="AU40" s="20">
        <v>1532</v>
      </c>
      <c r="AV40" s="20">
        <v>2087</v>
      </c>
      <c r="AW40" s="20">
        <v>1707</v>
      </c>
      <c r="AX40" s="20">
        <v>1606</v>
      </c>
      <c r="AY40" s="20">
        <v>1344</v>
      </c>
      <c r="AZ40" s="20">
        <v>1764</v>
      </c>
      <c r="BA40" s="20">
        <v>1201</v>
      </c>
      <c r="BB40" s="20">
        <v>919</v>
      </c>
      <c r="BC40" s="20">
        <v>1245</v>
      </c>
      <c r="BD40" s="20">
        <v>1422</v>
      </c>
      <c r="BE40" s="19">
        <v>959</v>
      </c>
      <c r="BF40" s="19">
        <v>818</v>
      </c>
      <c r="BG40" s="19">
        <v>870</v>
      </c>
      <c r="BH40" s="19">
        <v>1259</v>
      </c>
      <c r="BI40" s="19">
        <v>1075</v>
      </c>
      <c r="BJ40" s="19">
        <v>460</v>
      </c>
      <c r="BK40" s="19">
        <v>541</v>
      </c>
      <c r="BL40" s="19">
        <v>533</v>
      </c>
      <c r="BM40" s="19">
        <v>398</v>
      </c>
      <c r="BN40" s="19">
        <v>715</v>
      </c>
      <c r="BO40" s="19">
        <v>947</v>
      </c>
      <c r="BP40" s="19">
        <v>1396</v>
      </c>
      <c r="BQ40" s="19">
        <v>902</v>
      </c>
      <c r="BR40" s="19">
        <v>1078</v>
      </c>
    </row>
    <row r="41" spans="1:70" x14ac:dyDescent="0.2">
      <c r="A41" s="21" t="s">
        <v>157</v>
      </c>
      <c r="B41" s="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>
        <f>SUM(BI41:BL41)</f>
        <v>1203</v>
      </c>
      <c r="O41" s="20">
        <f t="shared" si="16"/>
        <v>3964</v>
      </c>
      <c r="P41" s="8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19"/>
      <c r="BF41" s="19"/>
      <c r="BG41" s="19"/>
      <c r="BH41" s="19"/>
      <c r="BI41" s="19"/>
      <c r="BJ41" s="19">
        <v>118</v>
      </c>
      <c r="BK41" s="19">
        <v>466</v>
      </c>
      <c r="BL41" s="19">
        <v>619</v>
      </c>
      <c r="BM41" s="19">
        <v>533</v>
      </c>
      <c r="BN41" s="19">
        <v>768</v>
      </c>
      <c r="BO41" s="19">
        <v>1140</v>
      </c>
      <c r="BP41" s="19">
        <v>1523</v>
      </c>
      <c r="BQ41" s="19">
        <v>1058</v>
      </c>
      <c r="BR41" s="19">
        <v>1315</v>
      </c>
    </row>
    <row r="42" spans="1:70" x14ac:dyDescent="0.2">
      <c r="A42" s="22"/>
      <c r="B42" s="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8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19"/>
      <c r="BF42" s="19"/>
      <c r="BG42" s="19"/>
      <c r="BH42" s="19"/>
      <c r="BI42" s="19"/>
      <c r="BJ42" s="19"/>
      <c r="BK42" s="19"/>
      <c r="BR42" s="5"/>
    </row>
    <row r="43" spans="1:70" x14ac:dyDescent="0.2">
      <c r="A43" s="12" t="s">
        <v>91</v>
      </c>
      <c r="B43" s="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8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19"/>
      <c r="BF43" s="19"/>
      <c r="BG43" s="19"/>
      <c r="BH43" s="19"/>
      <c r="BI43" s="8"/>
      <c r="BJ43" s="8"/>
      <c r="BK43" s="8"/>
      <c r="BR43" s="5"/>
    </row>
    <row r="44" spans="1:70" x14ac:dyDescent="0.2">
      <c r="A44" s="26" t="s">
        <v>101</v>
      </c>
      <c r="B44" s="6" t="s">
        <v>94</v>
      </c>
      <c r="C44" s="27">
        <f>SUM(Q44:T44)</f>
        <v>270012</v>
      </c>
      <c r="D44" s="27">
        <f>SUM(U44:X44)</f>
        <v>316466</v>
      </c>
      <c r="E44" s="27">
        <f>SUM(Y44:AB44)</f>
        <v>356075</v>
      </c>
      <c r="F44" s="27">
        <f>SUM(AC44:AF44)</f>
        <v>457055</v>
      </c>
      <c r="G44" s="27">
        <f>SUM(AG44:AJ44)</f>
        <v>385252</v>
      </c>
      <c r="H44" s="27">
        <f>SUM(AK44:AN44)</f>
        <v>496008</v>
      </c>
      <c r="I44" s="27">
        <f>SUM(AO44:AR44)</f>
        <v>512161</v>
      </c>
      <c r="J44" s="27">
        <f t="shared" ref="J44:J50" si="19">SUM(AS44:AV44)</f>
        <v>627996</v>
      </c>
      <c r="K44" s="27">
        <f t="shared" ref="K44:K50" si="20">SUM(AW44:AZ44)</f>
        <v>630399.1100000001</v>
      </c>
      <c r="L44" s="27">
        <f t="shared" ref="L44:L50" si="21">SUM(BA44:BD44)</f>
        <v>538194.04</v>
      </c>
      <c r="M44" s="27">
        <f>SUM(BE44:BH44)</f>
        <v>446479.84000000008</v>
      </c>
      <c r="N44" s="27">
        <f>SUM(BI44:BL44)</f>
        <v>292395</v>
      </c>
      <c r="O44" s="27">
        <f t="shared" ref="O44:O51" si="22">SUM(BM44:BP44)</f>
        <v>547234.76</v>
      </c>
      <c r="P44" s="26"/>
      <c r="Q44" s="27">
        <v>59638</v>
      </c>
      <c r="R44" s="27">
        <v>62544</v>
      </c>
      <c r="S44" s="27">
        <v>63737</v>
      </c>
      <c r="T44" s="27">
        <v>84093</v>
      </c>
      <c r="U44" s="27">
        <v>77726</v>
      </c>
      <c r="V44" s="27">
        <v>69155</v>
      </c>
      <c r="W44" s="27">
        <v>75102</v>
      </c>
      <c r="X44" s="27">
        <v>94483</v>
      </c>
      <c r="Y44" s="27">
        <v>73481</v>
      </c>
      <c r="Z44" s="27">
        <v>80042</v>
      </c>
      <c r="AA44" s="27">
        <v>92755</v>
      </c>
      <c r="AB44" s="27">
        <v>109797</v>
      </c>
      <c r="AC44" s="27">
        <v>109060</v>
      </c>
      <c r="AD44" s="27">
        <v>94914</v>
      </c>
      <c r="AE44" s="27">
        <v>106039</v>
      </c>
      <c r="AF44" s="27">
        <v>147042</v>
      </c>
      <c r="AG44" s="27">
        <v>46990</v>
      </c>
      <c r="AH44" s="27">
        <v>41973</v>
      </c>
      <c r="AI44" s="27">
        <v>121522</v>
      </c>
      <c r="AJ44" s="27">
        <v>174767</v>
      </c>
      <c r="AK44" s="27">
        <v>135003</v>
      </c>
      <c r="AL44" s="27">
        <v>100599</v>
      </c>
      <c r="AM44" s="27">
        <v>106661</v>
      </c>
      <c r="AN44" s="27">
        <v>153745</v>
      </c>
      <c r="AO44" s="27">
        <v>113646</v>
      </c>
      <c r="AP44" s="27">
        <v>122427</v>
      </c>
      <c r="AQ44" s="27">
        <v>113979</v>
      </c>
      <c r="AR44" s="27">
        <v>162109</v>
      </c>
      <c r="AS44" s="27">
        <f t="shared" ref="AS44:BF44" si="23">SUM(AS45:AS46)</f>
        <v>134075</v>
      </c>
      <c r="AT44" s="27">
        <f t="shared" si="23"/>
        <v>128468</v>
      </c>
      <c r="AU44" s="27">
        <f t="shared" si="23"/>
        <v>154097</v>
      </c>
      <c r="AV44" s="27">
        <f t="shared" si="23"/>
        <v>211356</v>
      </c>
      <c r="AW44" s="27">
        <f t="shared" si="23"/>
        <v>167954.35</v>
      </c>
      <c r="AX44" s="27">
        <f t="shared" si="23"/>
        <v>154257.26999999999</v>
      </c>
      <c r="AY44" s="27">
        <f t="shared" si="23"/>
        <v>136657.72000000003</v>
      </c>
      <c r="AZ44" s="27">
        <f t="shared" si="23"/>
        <v>171529.77000000008</v>
      </c>
      <c r="BA44" s="27">
        <f t="shared" si="23"/>
        <v>125971.08000000002</v>
      </c>
      <c r="BB44" s="27">
        <f t="shared" si="23"/>
        <v>94984.22</v>
      </c>
      <c r="BC44" s="27">
        <f t="shared" si="23"/>
        <v>150450.69999999992</v>
      </c>
      <c r="BD44" s="27">
        <f t="shared" si="23"/>
        <v>166788.04000000004</v>
      </c>
      <c r="BE44" s="27">
        <f t="shared" si="23"/>
        <v>98670.300000000032</v>
      </c>
      <c r="BF44" s="27">
        <f t="shared" si="23"/>
        <v>122269.54000000005</v>
      </c>
      <c r="BG44" s="28">
        <v>96470</v>
      </c>
      <c r="BH44" s="28">
        <v>129070</v>
      </c>
      <c r="BI44" s="28">
        <v>90439</v>
      </c>
      <c r="BJ44" s="28">
        <v>53036</v>
      </c>
      <c r="BK44" s="28">
        <v>66986</v>
      </c>
      <c r="BL44" s="63">
        <v>81934</v>
      </c>
      <c r="BM44" s="63">
        <f>BM17</f>
        <v>73632.870000000039</v>
      </c>
      <c r="BN44" s="63">
        <f t="shared" ref="BN44:BP44" si="24">BN17</f>
        <v>110647.41</v>
      </c>
      <c r="BO44" s="63">
        <f t="shared" si="24"/>
        <v>156337.03</v>
      </c>
      <c r="BP44" s="63">
        <f t="shared" si="24"/>
        <v>206617.44999999995</v>
      </c>
      <c r="BQ44" s="63">
        <v>189021</v>
      </c>
      <c r="BR44" s="63">
        <v>195600</v>
      </c>
    </row>
    <row r="45" spans="1:70" x14ac:dyDescent="0.2">
      <c r="A45" s="21" t="s">
        <v>155</v>
      </c>
      <c r="B45" s="6" t="s">
        <v>94</v>
      </c>
      <c r="C45" s="20"/>
      <c r="D45" s="20"/>
      <c r="E45" s="20"/>
      <c r="F45" s="20"/>
      <c r="G45" s="20"/>
      <c r="H45" s="20"/>
      <c r="I45" s="20"/>
      <c r="J45" s="20">
        <f t="shared" si="19"/>
        <v>303334</v>
      </c>
      <c r="K45" s="20">
        <f t="shared" si="20"/>
        <v>302559.66000000003</v>
      </c>
      <c r="L45" s="20">
        <f>SUM(BA45:BD45)</f>
        <v>272421.21999999997</v>
      </c>
      <c r="M45" s="20">
        <f>SUM(BE45:BH45)</f>
        <v>237411.64000000007</v>
      </c>
      <c r="N45" s="20">
        <f t="shared" si="10"/>
        <v>121371</v>
      </c>
      <c r="O45" s="20">
        <f t="shared" si="22"/>
        <v>210598.25999999995</v>
      </c>
      <c r="P45" s="8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110">
        <v>59469</v>
      </c>
      <c r="AT45" s="110">
        <v>60065</v>
      </c>
      <c r="AU45" s="110">
        <v>77106</v>
      </c>
      <c r="AV45" s="110">
        <v>106694</v>
      </c>
      <c r="AW45" s="110">
        <v>86148.08</v>
      </c>
      <c r="AX45" s="110">
        <v>75252.180000000022</v>
      </c>
      <c r="AY45" s="110">
        <v>71074.990000000005</v>
      </c>
      <c r="AZ45" s="110">
        <v>70084.410000000033</v>
      </c>
      <c r="BA45" s="110">
        <v>59171.260000000038</v>
      </c>
      <c r="BB45" s="110">
        <v>46766.600000000006</v>
      </c>
      <c r="BC45" s="110">
        <v>80013.769999999946</v>
      </c>
      <c r="BD45" s="110">
        <v>86469.59</v>
      </c>
      <c r="BE45" s="32">
        <v>51765.600000000035</v>
      </c>
      <c r="BF45" s="32">
        <v>79351.850000000049</v>
      </c>
      <c r="BG45" s="19">
        <v>49444.9</v>
      </c>
      <c r="BH45" s="19">
        <v>56849.29</v>
      </c>
      <c r="BI45" s="19">
        <v>42536</v>
      </c>
      <c r="BJ45" s="19">
        <v>25114</v>
      </c>
      <c r="BK45" s="19">
        <v>25228</v>
      </c>
      <c r="BL45" s="62">
        <v>28493</v>
      </c>
      <c r="BM45" s="19">
        <v>29529.599999999999</v>
      </c>
      <c r="BN45" s="19">
        <v>40979.620000000003</v>
      </c>
      <c r="BO45" s="19">
        <v>60858.509999999987</v>
      </c>
      <c r="BP45" s="19">
        <v>79230.529999999984</v>
      </c>
      <c r="BQ45" s="19">
        <v>88996</v>
      </c>
      <c r="BR45" s="19">
        <v>57921</v>
      </c>
    </row>
    <row r="46" spans="1:70" x14ac:dyDescent="0.2">
      <c r="A46" s="21" t="s">
        <v>156</v>
      </c>
      <c r="B46" s="6" t="s">
        <v>94</v>
      </c>
      <c r="C46" s="20"/>
      <c r="D46" s="20"/>
      <c r="E46" s="20"/>
      <c r="F46" s="20"/>
      <c r="G46" s="20"/>
      <c r="H46" s="20"/>
      <c r="I46" s="20"/>
      <c r="J46" s="20">
        <f t="shared" si="19"/>
        <v>324662</v>
      </c>
      <c r="K46" s="20">
        <f t="shared" si="20"/>
        <v>327839.45000000007</v>
      </c>
      <c r="L46" s="20">
        <f>SUM(BA46:BD46)</f>
        <v>265772.81999999995</v>
      </c>
      <c r="M46" s="20">
        <f>SUM(BE46:BH46)</f>
        <v>209068.39</v>
      </c>
      <c r="N46" s="20">
        <f t="shared" si="10"/>
        <v>120619</v>
      </c>
      <c r="O46" s="20">
        <f t="shared" si="22"/>
        <v>148232.03</v>
      </c>
      <c r="P46" s="8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110">
        <v>74606</v>
      </c>
      <c r="AT46" s="110">
        <v>68403</v>
      </c>
      <c r="AU46" s="110">
        <v>76991</v>
      </c>
      <c r="AV46" s="110">
        <v>104662</v>
      </c>
      <c r="AW46" s="110">
        <v>81806.27</v>
      </c>
      <c r="AX46" s="110">
        <v>79005.089999999967</v>
      </c>
      <c r="AY46" s="110">
        <v>65582.73000000001</v>
      </c>
      <c r="AZ46" s="110">
        <v>101445.36000000004</v>
      </c>
      <c r="BA46" s="110">
        <v>66799.819999999978</v>
      </c>
      <c r="BB46" s="110">
        <v>48217.619999999995</v>
      </c>
      <c r="BC46" s="110">
        <v>70436.929999999978</v>
      </c>
      <c r="BD46" s="110">
        <v>80318.450000000026</v>
      </c>
      <c r="BE46" s="32">
        <v>46904.7</v>
      </c>
      <c r="BF46" s="32">
        <v>42917.69</v>
      </c>
      <c r="BG46" s="19">
        <v>47026</v>
      </c>
      <c r="BH46" s="19">
        <v>72220</v>
      </c>
      <c r="BI46" s="19">
        <v>47903</v>
      </c>
      <c r="BJ46" s="19">
        <v>23413</v>
      </c>
      <c r="BK46" s="19">
        <v>23769</v>
      </c>
      <c r="BL46" s="62">
        <v>25534</v>
      </c>
      <c r="BM46" s="19">
        <v>18949.059999999998</v>
      </c>
      <c r="BN46" s="19">
        <v>34151.409999999996</v>
      </c>
      <c r="BO46" s="19">
        <v>40464.200000000004</v>
      </c>
      <c r="BP46" s="19">
        <v>54667.360000000001</v>
      </c>
      <c r="BQ46" s="19">
        <v>48655</v>
      </c>
      <c r="BR46" s="19">
        <v>72585</v>
      </c>
    </row>
    <row r="47" spans="1:70" x14ac:dyDescent="0.2">
      <c r="A47" s="21" t="s">
        <v>157</v>
      </c>
      <c r="B47" s="6" t="s">
        <v>94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>
        <f>SUM(BI47:BL47)</f>
        <v>50405</v>
      </c>
      <c r="O47" s="20">
        <f t="shared" si="22"/>
        <v>188350.37</v>
      </c>
      <c r="P47" s="8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32"/>
      <c r="BF47" s="32"/>
      <c r="BG47" s="19"/>
      <c r="BH47" s="19"/>
      <c r="BI47" s="19"/>
      <c r="BJ47" s="19">
        <v>4509</v>
      </c>
      <c r="BK47" s="19">
        <v>17989</v>
      </c>
      <c r="BL47" s="19">
        <v>27907</v>
      </c>
      <c r="BM47" s="19">
        <v>25154.21</v>
      </c>
      <c r="BN47" s="19">
        <v>35503.880000000005</v>
      </c>
      <c r="BO47" s="19">
        <v>54972.719999999987</v>
      </c>
      <c r="BP47" s="19">
        <v>72719.559999999983</v>
      </c>
      <c r="BQ47" s="19">
        <v>51371</v>
      </c>
      <c r="BR47" s="19">
        <v>65095</v>
      </c>
    </row>
    <row r="48" spans="1:70" x14ac:dyDescent="0.2">
      <c r="A48" s="26" t="s">
        <v>93</v>
      </c>
      <c r="B48" s="6" t="s">
        <v>94</v>
      </c>
      <c r="C48" s="27">
        <v>328435</v>
      </c>
      <c r="D48" s="27">
        <v>363120</v>
      </c>
      <c r="E48" s="27">
        <v>468248</v>
      </c>
      <c r="F48" s="27">
        <v>583483</v>
      </c>
      <c r="G48" s="27">
        <v>502203</v>
      </c>
      <c r="H48" s="27">
        <v>420325</v>
      </c>
      <c r="I48" s="27">
        <f>SUM(AO48:AR48)</f>
        <v>422946</v>
      </c>
      <c r="J48" s="27">
        <f t="shared" si="19"/>
        <v>479339</v>
      </c>
      <c r="K48" s="27">
        <f t="shared" si="20"/>
        <v>621866.93999999994</v>
      </c>
      <c r="L48" s="27">
        <f t="shared" si="21"/>
        <v>540325.10000000009</v>
      </c>
      <c r="M48" s="27">
        <f>SUM(BE48:BH48)</f>
        <v>421209.4</v>
      </c>
      <c r="N48" s="27">
        <f t="shared" si="10"/>
        <v>734773</v>
      </c>
      <c r="O48" s="27">
        <f t="shared" si="22"/>
        <v>416726.2</v>
      </c>
      <c r="P48" s="26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>
        <v>0</v>
      </c>
      <c r="AP48" s="27">
        <v>107796.6</v>
      </c>
      <c r="AQ48" s="27">
        <v>19771.7</v>
      </c>
      <c r="AR48" s="27">
        <v>295377.7</v>
      </c>
      <c r="AS48" s="27">
        <v>0</v>
      </c>
      <c r="AT48" s="27">
        <v>0</v>
      </c>
      <c r="AU48" s="28">
        <f t="shared" ref="AU48:BF48" si="25">SUM(AU49:AU50)</f>
        <v>56270</v>
      </c>
      <c r="AV48" s="28">
        <f t="shared" si="25"/>
        <v>423069</v>
      </c>
      <c r="AW48" s="28">
        <f t="shared" si="25"/>
        <v>34538.639999999999</v>
      </c>
      <c r="AX48" s="28">
        <f t="shared" si="25"/>
        <v>211804.59999999998</v>
      </c>
      <c r="AY48" s="28">
        <f t="shared" si="25"/>
        <v>67230.100000000006</v>
      </c>
      <c r="AZ48" s="28">
        <f t="shared" si="25"/>
        <v>308293.60000000003</v>
      </c>
      <c r="BA48" s="28">
        <f t="shared" si="25"/>
        <v>88512.6</v>
      </c>
      <c r="BB48" s="28">
        <f t="shared" si="25"/>
        <v>88846.8</v>
      </c>
      <c r="BC48" s="28">
        <f t="shared" si="25"/>
        <v>15569.7</v>
      </c>
      <c r="BD48" s="28">
        <f t="shared" si="25"/>
        <v>347396</v>
      </c>
      <c r="BE48" s="28">
        <f t="shared" si="25"/>
        <v>3028.4</v>
      </c>
      <c r="BF48" s="28">
        <f t="shared" si="25"/>
        <v>0</v>
      </c>
      <c r="BG48" s="28">
        <v>181071</v>
      </c>
      <c r="BH48" s="28">
        <v>237110</v>
      </c>
      <c r="BI48" s="28">
        <v>175693</v>
      </c>
      <c r="BJ48" s="28">
        <v>58981</v>
      </c>
      <c r="BK48" s="28">
        <v>91295</v>
      </c>
      <c r="BL48" s="63">
        <v>408804</v>
      </c>
      <c r="BM48" s="63">
        <f>BM18</f>
        <v>88068.2</v>
      </c>
      <c r="BN48" s="63">
        <f t="shared" ref="BN48:BP48" si="26">BN18</f>
        <v>107671.70000000001</v>
      </c>
      <c r="BO48" s="63">
        <f t="shared" si="26"/>
        <v>43235.3</v>
      </c>
      <c r="BP48" s="63">
        <f t="shared" si="26"/>
        <v>177751</v>
      </c>
      <c r="BQ48" s="63">
        <v>0</v>
      </c>
      <c r="BR48" s="63">
        <v>37451</v>
      </c>
    </row>
    <row r="49" spans="1:70" x14ac:dyDescent="0.2">
      <c r="A49" s="21" t="s">
        <v>155</v>
      </c>
      <c r="B49" s="6" t="s">
        <v>94</v>
      </c>
      <c r="C49" s="20"/>
      <c r="D49" s="20"/>
      <c r="E49" s="20"/>
      <c r="F49" s="20"/>
      <c r="G49" s="20"/>
      <c r="H49" s="20"/>
      <c r="I49" s="20"/>
      <c r="J49" s="20">
        <f t="shared" si="19"/>
        <v>225798</v>
      </c>
      <c r="K49" s="20">
        <f t="shared" si="20"/>
        <v>353129.14</v>
      </c>
      <c r="L49" s="20">
        <f t="shared" si="21"/>
        <v>193424.6</v>
      </c>
      <c r="M49" s="20">
        <f t="shared" ref="M49" si="27">SUM(BE49:BH49)</f>
        <v>176067.4</v>
      </c>
      <c r="N49" s="20">
        <f t="shared" si="10"/>
        <v>343972</v>
      </c>
      <c r="O49" s="20">
        <f t="shared" si="22"/>
        <v>205627</v>
      </c>
      <c r="P49" s="8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110" t="s">
        <v>5</v>
      </c>
      <c r="AT49" s="110" t="s">
        <v>5</v>
      </c>
      <c r="AU49" s="110">
        <v>0</v>
      </c>
      <c r="AV49" s="110">
        <v>225798</v>
      </c>
      <c r="AW49" s="110">
        <v>34538.639999999999</v>
      </c>
      <c r="AX49" s="110">
        <v>211804.59999999998</v>
      </c>
      <c r="AY49" s="110">
        <v>4304.3999999999996</v>
      </c>
      <c r="AZ49" s="110">
        <v>102481.50000000001</v>
      </c>
      <c r="BA49" s="110">
        <v>88512.6</v>
      </c>
      <c r="BB49" s="110">
        <v>15375.300000000001</v>
      </c>
      <c r="BC49" s="110">
        <v>15569.7</v>
      </c>
      <c r="BD49" s="110">
        <v>73967</v>
      </c>
      <c r="BE49" s="110">
        <v>3028.4</v>
      </c>
      <c r="BF49" s="110">
        <v>0</v>
      </c>
      <c r="BG49" s="110">
        <v>87161</v>
      </c>
      <c r="BH49" s="110">
        <v>85878</v>
      </c>
      <c r="BI49" s="110">
        <v>175693</v>
      </c>
      <c r="BJ49" s="110">
        <v>18203</v>
      </c>
      <c r="BK49" s="110">
        <v>56250</v>
      </c>
      <c r="BL49" s="110">
        <v>93826</v>
      </c>
      <c r="BM49" s="110">
        <v>0</v>
      </c>
      <c r="BN49" s="110">
        <v>48729.599999999999</v>
      </c>
      <c r="BO49" s="110">
        <v>18036.7</v>
      </c>
      <c r="BP49" s="110">
        <v>138860.70000000001</v>
      </c>
      <c r="BQ49" s="110">
        <v>0</v>
      </c>
      <c r="BR49" s="110">
        <v>0</v>
      </c>
    </row>
    <row r="50" spans="1:70" x14ac:dyDescent="0.2">
      <c r="A50" s="21" t="s">
        <v>156</v>
      </c>
      <c r="B50" s="6" t="s">
        <v>94</v>
      </c>
      <c r="C50" s="20"/>
      <c r="D50" s="20"/>
      <c r="E50" s="20"/>
      <c r="F50" s="20"/>
      <c r="G50" s="20"/>
      <c r="H50" s="20"/>
      <c r="I50" s="20"/>
      <c r="J50" s="20">
        <f t="shared" si="19"/>
        <v>253541</v>
      </c>
      <c r="K50" s="20">
        <f t="shared" si="20"/>
        <v>268737.8</v>
      </c>
      <c r="L50" s="20">
        <f t="shared" si="21"/>
        <v>346900.5</v>
      </c>
      <c r="M50" s="20">
        <f>SUM(BE50:BH50)</f>
        <v>245141.2</v>
      </c>
      <c r="N50" s="20">
        <f t="shared" si="10"/>
        <v>337579</v>
      </c>
      <c r="O50" s="20">
        <f t="shared" si="22"/>
        <v>140581.4</v>
      </c>
      <c r="P50" s="8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110" t="s">
        <v>5</v>
      </c>
      <c r="AT50" s="110" t="s">
        <v>5</v>
      </c>
      <c r="AU50" s="110">
        <v>56270</v>
      </c>
      <c r="AV50" s="110">
        <v>197271</v>
      </c>
      <c r="AW50" s="110">
        <v>0</v>
      </c>
      <c r="AX50" s="110">
        <v>0</v>
      </c>
      <c r="AY50" s="110">
        <v>62925.700000000004</v>
      </c>
      <c r="AZ50" s="110">
        <v>205812.1</v>
      </c>
      <c r="BA50" s="110">
        <v>0</v>
      </c>
      <c r="BB50" s="110">
        <v>73471.5</v>
      </c>
      <c r="BC50" s="110">
        <v>0</v>
      </c>
      <c r="BD50" s="110">
        <v>273429</v>
      </c>
      <c r="BE50" s="110" t="s">
        <v>5</v>
      </c>
      <c r="BF50" s="110">
        <v>0</v>
      </c>
      <c r="BG50" s="110">
        <v>93909.6</v>
      </c>
      <c r="BH50" s="110">
        <v>151231.6</v>
      </c>
      <c r="BI50" s="110">
        <v>0</v>
      </c>
      <c r="BJ50" s="110">
        <v>40778</v>
      </c>
      <c r="BK50" s="110">
        <v>9849</v>
      </c>
      <c r="BL50" s="110">
        <v>286952</v>
      </c>
      <c r="BM50" s="110">
        <v>78583.5</v>
      </c>
      <c r="BN50" s="110">
        <v>58942.1</v>
      </c>
      <c r="BO50" s="110">
        <v>0</v>
      </c>
      <c r="BP50" s="110">
        <v>3055.8</v>
      </c>
      <c r="BQ50" s="110">
        <v>0</v>
      </c>
      <c r="BR50" s="110">
        <v>37451</v>
      </c>
    </row>
    <row r="51" spans="1:70" x14ac:dyDescent="0.2">
      <c r="A51" s="21" t="s">
        <v>157</v>
      </c>
      <c r="B51" s="6" t="s">
        <v>94</v>
      </c>
      <c r="C51" s="64"/>
      <c r="D51" s="64"/>
      <c r="E51" s="64"/>
      <c r="F51" s="64"/>
      <c r="G51" s="64"/>
      <c r="H51" s="64"/>
      <c r="I51" s="64"/>
      <c r="J51" s="29"/>
      <c r="K51" s="29"/>
      <c r="L51" s="29"/>
      <c r="M51" s="29"/>
      <c r="N51" s="64">
        <f>SUM(BI51:BL51)</f>
        <v>53223</v>
      </c>
      <c r="O51" s="64">
        <f t="shared" si="22"/>
        <v>70517.5</v>
      </c>
      <c r="P51" s="8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111"/>
      <c r="BF51" s="111"/>
      <c r="BG51" s="111"/>
      <c r="BH51" s="111"/>
      <c r="BI51" s="111"/>
      <c r="BJ51" s="111"/>
      <c r="BK51" s="111">
        <v>34279</v>
      </c>
      <c r="BL51" s="111">
        <v>18944</v>
      </c>
      <c r="BM51" s="111">
        <v>9484.7000000000007</v>
      </c>
      <c r="BN51" s="111">
        <v>0</v>
      </c>
      <c r="BO51" s="111">
        <v>25198.6</v>
      </c>
      <c r="BP51" s="111">
        <v>35834.199999999997</v>
      </c>
      <c r="BQ51" s="111">
        <v>0</v>
      </c>
      <c r="BR51" s="111">
        <v>0</v>
      </c>
    </row>
    <row r="52" spans="1:70" x14ac:dyDescent="0.2">
      <c r="A52" s="103"/>
      <c r="B52" s="6"/>
      <c r="C52" s="20"/>
      <c r="D52" s="20"/>
      <c r="E52" s="20"/>
      <c r="F52" s="20"/>
      <c r="G52" s="20"/>
      <c r="H52" s="20"/>
      <c r="I52" s="20"/>
      <c r="J52" s="27"/>
      <c r="K52" s="27"/>
      <c r="L52" s="27"/>
      <c r="M52" s="27"/>
      <c r="N52" s="27"/>
      <c r="O52" s="27"/>
      <c r="P52" s="8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19"/>
      <c r="BF52" s="19"/>
      <c r="BG52" s="19"/>
      <c r="BH52" s="19"/>
      <c r="BI52" s="19"/>
      <c r="BJ52" s="19"/>
    </row>
    <row r="53" spans="1:70" x14ac:dyDescent="0.2">
      <c r="A53" s="103"/>
      <c r="B53" s="6"/>
      <c r="C53" s="20"/>
      <c r="D53" s="20"/>
      <c r="E53" s="20"/>
      <c r="F53" s="20"/>
      <c r="G53" s="20"/>
      <c r="H53" s="20"/>
      <c r="I53" s="20"/>
      <c r="J53" s="27"/>
      <c r="K53" s="27"/>
      <c r="L53" s="27"/>
      <c r="M53" s="27"/>
      <c r="N53" s="27"/>
      <c r="O53" s="27"/>
      <c r="P53" s="8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19"/>
      <c r="BF53" s="19"/>
      <c r="BG53" s="19"/>
      <c r="BH53" s="19"/>
      <c r="BI53" s="19"/>
      <c r="BJ53" s="19"/>
    </row>
    <row r="54" spans="1:70" x14ac:dyDescent="0.2">
      <c r="A54" s="103"/>
      <c r="B54" s="6"/>
      <c r="C54" s="20"/>
      <c r="D54" s="20"/>
      <c r="E54" s="20"/>
      <c r="F54" s="20"/>
      <c r="G54" s="20"/>
      <c r="H54" s="20"/>
      <c r="I54" s="20"/>
      <c r="J54" s="27"/>
      <c r="K54" s="27"/>
      <c r="L54" s="27"/>
      <c r="M54" s="27"/>
      <c r="N54" s="27"/>
      <c r="O54" s="27"/>
      <c r="P54" s="8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19"/>
      <c r="BF54" s="19"/>
      <c r="BG54" s="19"/>
      <c r="BH54" s="19"/>
      <c r="BI54" s="19"/>
      <c r="BJ54" s="19"/>
    </row>
    <row r="55" spans="1:70" x14ac:dyDescent="0.2">
      <c r="A55" s="65"/>
      <c r="B55" s="6"/>
      <c r="C55" s="9"/>
      <c r="D55" s="9"/>
      <c r="E55" s="9"/>
      <c r="F55" s="9"/>
      <c r="G55" s="9"/>
      <c r="H55" s="9"/>
      <c r="I55" s="9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19"/>
      <c r="BI55" s="8"/>
      <c r="BJ55" s="8"/>
    </row>
    <row r="59" spans="1:70" x14ac:dyDescent="0.2">
      <c r="B59" s="108"/>
      <c r="C59" s="108"/>
      <c r="D59" s="108"/>
      <c r="E59" s="108"/>
      <c r="F59" s="108"/>
      <c r="G59" s="108"/>
      <c r="H59" s="108"/>
      <c r="I59" s="108"/>
      <c r="J59" s="108"/>
      <c r="K59" s="108"/>
    </row>
  </sheetData>
  <phoneticPr fontId="32" type="noConversion"/>
  <hyperlinks>
    <hyperlink ref="A3" location="Содержание!A1" display="К содержанию" xr:uid="{0D9EF48F-EEBA-48BF-871E-6740388855EA}"/>
    <hyperlink ref="A22" location="Содержание!A1" display="К содержанию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O61"/>
  <sheetViews>
    <sheetView showGridLines="0" topLeftCell="A38" zoomScaleNormal="100" workbookViewId="0">
      <pane xSplit="1" topLeftCell="AI1" activePane="topRight" state="frozen"/>
      <selection pane="topRight" activeCell="AQ51" sqref="AQ51"/>
    </sheetView>
  </sheetViews>
  <sheetFormatPr defaultColWidth="9.140625" defaultRowHeight="14.25" outlineLevelRow="1" outlineLevelCol="1" x14ac:dyDescent="0.2"/>
  <cols>
    <col min="1" max="1" width="122.42578125" style="38" customWidth="1"/>
    <col min="2" max="14" width="9.28515625" style="5" bestFit="1" customWidth="1"/>
    <col min="15" max="15" width="9.140625" style="5"/>
    <col min="16" max="37" width="9.140625" style="5" customWidth="1" outlineLevel="1"/>
    <col min="38" max="41" width="9.28515625" style="5" bestFit="1" customWidth="1"/>
    <col min="42" max="16384" width="9.140625" style="38"/>
  </cols>
  <sheetData>
    <row r="2" spans="1:41" ht="18" x14ac:dyDescent="0.25">
      <c r="A2" s="51" t="s">
        <v>158</v>
      </c>
    </row>
    <row r="3" spans="1:41" ht="15" x14ac:dyDescent="0.25">
      <c r="A3" s="187" t="s">
        <v>62</v>
      </c>
    </row>
    <row r="5" spans="1:41" x14ac:dyDescent="0.2">
      <c r="A5" s="33" t="s">
        <v>76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2"/>
      <c r="P5" s="71" t="s">
        <v>265</v>
      </c>
      <c r="Q5" s="71" t="s">
        <v>266</v>
      </c>
      <c r="R5" s="71" t="s">
        <v>267</v>
      </c>
      <c r="S5" s="71" t="s">
        <v>268</v>
      </c>
      <c r="T5" s="71" t="s">
        <v>269</v>
      </c>
      <c r="U5" s="71" t="s">
        <v>270</v>
      </c>
      <c r="V5" s="71" t="s">
        <v>271</v>
      </c>
      <c r="W5" s="71" t="s">
        <v>272</v>
      </c>
      <c r="X5" s="71" t="s">
        <v>273</v>
      </c>
      <c r="Y5" s="71" t="s">
        <v>274</v>
      </c>
      <c r="Z5" s="71" t="s">
        <v>275</v>
      </c>
      <c r="AA5" s="71" t="s">
        <v>276</v>
      </c>
      <c r="AB5" s="71" t="s">
        <v>277</v>
      </c>
      <c r="AC5" s="71" t="s">
        <v>278</v>
      </c>
      <c r="AD5" s="71" t="s">
        <v>279</v>
      </c>
      <c r="AE5" s="71" t="s">
        <v>280</v>
      </c>
      <c r="AF5" s="71" t="s">
        <v>281</v>
      </c>
      <c r="AG5" s="71" t="s">
        <v>282</v>
      </c>
      <c r="AH5" s="71" t="s">
        <v>283</v>
      </c>
      <c r="AI5" s="71" t="s">
        <v>284</v>
      </c>
      <c r="AJ5" s="87" t="s">
        <v>285</v>
      </c>
      <c r="AK5" s="87" t="s">
        <v>286</v>
      </c>
      <c r="AL5" s="87" t="s">
        <v>287</v>
      </c>
      <c r="AM5" s="87" t="s">
        <v>288</v>
      </c>
      <c r="AN5" s="87" t="s">
        <v>289</v>
      </c>
      <c r="AO5" s="87" t="s">
        <v>290</v>
      </c>
    </row>
    <row r="6" spans="1:41" hidden="1" outlineLevel="1" x14ac:dyDescent="0.2">
      <c r="A6" s="5" t="s">
        <v>160</v>
      </c>
      <c r="B6" s="32">
        <f t="shared" ref="B6:B44" si="0">SUM(P6:Q6)</f>
        <v>19359</v>
      </c>
      <c r="C6" s="32">
        <f t="shared" ref="C6:C44" si="1">SUM(R6:S6)</f>
        <v>19424</v>
      </c>
      <c r="D6" s="32">
        <f t="shared" ref="D6:D44" si="2">SUM(T6:U6)</f>
        <v>29548</v>
      </c>
      <c r="E6" s="32">
        <f t="shared" ref="E6:E44" si="3">SUM(V6:W6)</f>
        <v>37560</v>
      </c>
      <c r="F6" s="32">
        <f t="shared" ref="F6:F44" si="4">SUM(X6:Y6)</f>
        <v>32474</v>
      </c>
      <c r="G6" s="32">
        <f t="shared" ref="G6:G44" si="5">SUM(Z6:AA6)</f>
        <v>33499</v>
      </c>
      <c r="H6" s="32">
        <f t="shared" ref="H6:H44" si="6">SUM(AB6:AC6)</f>
        <v>54964</v>
      </c>
      <c r="I6" s="32">
        <f t="shared" ref="I6:I44" si="7">SUM(AD6:AE6)</f>
        <v>58072</v>
      </c>
      <c r="J6" s="32">
        <f t="shared" ref="J6:J44" si="8">SUM(AF6:AG6)</f>
        <v>62609</v>
      </c>
      <c r="K6" s="32">
        <f>SUM(AH6:AI6)</f>
        <v>51801</v>
      </c>
      <c r="L6" s="32">
        <f>SUM(AJ6:AK6)</f>
        <v>53384</v>
      </c>
      <c r="M6" s="32"/>
      <c r="N6" s="32"/>
      <c r="P6" s="32">
        <v>8147</v>
      </c>
      <c r="Q6" s="32">
        <v>11212</v>
      </c>
      <c r="R6" s="32">
        <v>8329</v>
      </c>
      <c r="S6" s="32">
        <v>11095</v>
      </c>
      <c r="T6" s="32">
        <v>12249</v>
      </c>
      <c r="U6" s="32">
        <v>17299</v>
      </c>
      <c r="V6" s="32">
        <v>8873</v>
      </c>
      <c r="W6" s="32">
        <v>28687</v>
      </c>
      <c r="X6" s="32">
        <v>13857</v>
      </c>
      <c r="Y6" s="32">
        <v>18617</v>
      </c>
      <c r="Z6" s="32">
        <v>11828</v>
      </c>
      <c r="AA6" s="32">
        <v>21671</v>
      </c>
      <c r="AB6" s="32">
        <v>21941</v>
      </c>
      <c r="AC6" s="32">
        <v>33023</v>
      </c>
      <c r="AD6" s="32">
        <v>17762</v>
      </c>
      <c r="AE6" s="32">
        <v>40310</v>
      </c>
      <c r="AF6" s="32">
        <v>30229</v>
      </c>
      <c r="AG6" s="32">
        <v>32380</v>
      </c>
      <c r="AH6" s="32">
        <v>20873</v>
      </c>
      <c r="AI6" s="32">
        <v>30928</v>
      </c>
      <c r="AJ6" s="32">
        <v>23120</v>
      </c>
      <c r="AK6" s="32">
        <v>30264</v>
      </c>
      <c r="AL6" s="32"/>
      <c r="AM6" s="32"/>
      <c r="AN6" s="32"/>
      <c r="AO6" s="32"/>
    </row>
    <row r="7" spans="1:41" ht="25.5" hidden="1" outlineLevel="1" x14ac:dyDescent="0.2">
      <c r="A7" s="188" t="s">
        <v>161</v>
      </c>
      <c r="B7" s="32">
        <f t="shared" si="0"/>
        <v>0</v>
      </c>
      <c r="C7" s="32">
        <f t="shared" si="1"/>
        <v>0</v>
      </c>
      <c r="D7" s="32">
        <f t="shared" si="2"/>
        <v>0</v>
      </c>
      <c r="E7" s="32">
        <f t="shared" si="3"/>
        <v>0</v>
      </c>
      <c r="F7" s="32">
        <f t="shared" si="4"/>
        <v>0</v>
      </c>
      <c r="G7" s="32">
        <f t="shared" si="5"/>
        <v>0</v>
      </c>
      <c r="H7" s="32">
        <f t="shared" si="6"/>
        <v>0</v>
      </c>
      <c r="I7" s="32">
        <f t="shared" si="7"/>
        <v>0</v>
      </c>
      <c r="J7" s="32">
        <f t="shared" si="8"/>
        <v>10875</v>
      </c>
      <c r="K7" s="32">
        <f t="shared" ref="K7:K44" si="9">SUM(AH7:AI7)</f>
        <v>18675</v>
      </c>
      <c r="L7" s="32">
        <f t="shared" ref="L7:L44" si="10">SUM(AJ7:AK7)</f>
        <v>21885</v>
      </c>
      <c r="M7" s="32"/>
      <c r="N7" s="32"/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3686</v>
      </c>
      <c r="AG7" s="32">
        <v>7189</v>
      </c>
      <c r="AH7" s="32">
        <v>5975</v>
      </c>
      <c r="AI7" s="32">
        <v>12700</v>
      </c>
      <c r="AJ7" s="32">
        <v>10022</v>
      </c>
      <c r="AK7" s="32">
        <v>11863</v>
      </c>
      <c r="AL7" s="32"/>
      <c r="AM7" s="32"/>
      <c r="AN7" s="32"/>
      <c r="AO7" s="32"/>
    </row>
    <row r="8" spans="1:41" hidden="1" outlineLevel="1" x14ac:dyDescent="0.2">
      <c r="A8" s="5" t="s">
        <v>162</v>
      </c>
      <c r="B8" s="32">
        <f t="shared" si="0"/>
        <v>3382</v>
      </c>
      <c r="C8" s="32">
        <f t="shared" si="1"/>
        <v>7470</v>
      </c>
      <c r="D8" s="32">
        <f t="shared" si="2"/>
        <v>10373</v>
      </c>
      <c r="E8" s="32">
        <f t="shared" si="3"/>
        <v>13921</v>
      </c>
      <c r="F8" s="32">
        <f t="shared" si="4"/>
        <v>9930</v>
      </c>
      <c r="G8" s="32">
        <f t="shared" si="5"/>
        <v>15523</v>
      </c>
      <c r="H8" s="32">
        <f t="shared" si="6"/>
        <v>15681</v>
      </c>
      <c r="I8" s="32">
        <f t="shared" si="7"/>
        <v>14255</v>
      </c>
      <c r="J8" s="32">
        <f t="shared" si="8"/>
        <v>10846</v>
      </c>
      <c r="K8" s="32">
        <f t="shared" si="9"/>
        <v>8179</v>
      </c>
      <c r="L8" s="32">
        <f t="shared" si="10"/>
        <v>11869</v>
      </c>
      <c r="M8" s="32"/>
      <c r="N8" s="32"/>
      <c r="P8" s="32">
        <v>1265</v>
      </c>
      <c r="Q8" s="32">
        <v>2117</v>
      </c>
      <c r="R8" s="32">
        <v>3828</v>
      </c>
      <c r="S8" s="32">
        <v>3642</v>
      </c>
      <c r="T8" s="32">
        <v>4386</v>
      </c>
      <c r="U8" s="32">
        <v>5987</v>
      </c>
      <c r="V8" s="32">
        <v>5666</v>
      </c>
      <c r="W8" s="32">
        <v>8255</v>
      </c>
      <c r="X8" s="32">
        <v>4291</v>
      </c>
      <c r="Y8" s="32">
        <v>5639</v>
      </c>
      <c r="Z8" s="32">
        <v>7914</v>
      </c>
      <c r="AA8" s="32">
        <v>7609</v>
      </c>
      <c r="AB8" s="32">
        <v>7075</v>
      </c>
      <c r="AC8" s="32">
        <v>8606</v>
      </c>
      <c r="AD8" s="32">
        <v>6937</v>
      </c>
      <c r="AE8" s="32">
        <v>7318</v>
      </c>
      <c r="AF8" s="32">
        <v>5647</v>
      </c>
      <c r="AG8" s="32">
        <v>5199</v>
      </c>
      <c r="AH8" s="32">
        <v>4020</v>
      </c>
      <c r="AI8" s="32">
        <v>4159</v>
      </c>
      <c r="AJ8" s="32">
        <v>6742</v>
      </c>
      <c r="AK8" s="32">
        <v>5127</v>
      </c>
      <c r="AL8" s="32"/>
      <c r="AM8" s="32"/>
      <c r="AN8" s="32"/>
      <c r="AO8" s="32"/>
    </row>
    <row r="9" spans="1:41" collapsed="1" x14ac:dyDescent="0.2">
      <c r="A9" s="34" t="s">
        <v>64</v>
      </c>
      <c r="B9" s="75">
        <f t="shared" si="0"/>
        <v>22741</v>
      </c>
      <c r="C9" s="75">
        <f t="shared" si="1"/>
        <v>26894</v>
      </c>
      <c r="D9" s="75">
        <f t="shared" si="2"/>
        <v>39921</v>
      </c>
      <c r="E9" s="75">
        <f t="shared" si="3"/>
        <v>51481</v>
      </c>
      <c r="F9" s="75">
        <f t="shared" si="4"/>
        <v>42404</v>
      </c>
      <c r="G9" s="75">
        <f t="shared" si="5"/>
        <v>49022</v>
      </c>
      <c r="H9" s="75">
        <f t="shared" si="6"/>
        <v>70645</v>
      </c>
      <c r="I9" s="75">
        <f t="shared" si="7"/>
        <v>72327</v>
      </c>
      <c r="J9" s="75">
        <f t="shared" si="8"/>
        <v>84330</v>
      </c>
      <c r="K9" s="75">
        <f t="shared" si="9"/>
        <v>78655</v>
      </c>
      <c r="L9" s="75">
        <f t="shared" si="10"/>
        <v>87138</v>
      </c>
      <c r="M9" s="75">
        <f>SUM(AL9:AM9)</f>
        <v>80556</v>
      </c>
      <c r="N9" s="75">
        <v>88791</v>
      </c>
      <c r="P9" s="75">
        <v>9412</v>
      </c>
      <c r="Q9" s="75">
        <v>13329</v>
      </c>
      <c r="R9" s="75">
        <v>12157</v>
      </c>
      <c r="S9" s="75">
        <v>14737</v>
      </c>
      <c r="T9" s="75">
        <v>16635</v>
      </c>
      <c r="U9" s="75">
        <v>23286</v>
      </c>
      <c r="V9" s="75">
        <v>14539</v>
      </c>
      <c r="W9" s="75">
        <v>36942</v>
      </c>
      <c r="X9" s="75">
        <v>18148</v>
      </c>
      <c r="Y9" s="75">
        <v>24256</v>
      </c>
      <c r="Z9" s="75">
        <v>19742</v>
      </c>
      <c r="AA9" s="75">
        <v>29280</v>
      </c>
      <c r="AB9" s="75">
        <v>29016</v>
      </c>
      <c r="AC9" s="75">
        <v>41629</v>
      </c>
      <c r="AD9" s="75">
        <v>24699</v>
      </c>
      <c r="AE9" s="75">
        <v>47628</v>
      </c>
      <c r="AF9" s="75">
        <v>39562</v>
      </c>
      <c r="AG9" s="75">
        <v>44768</v>
      </c>
      <c r="AH9" s="75">
        <v>30868</v>
      </c>
      <c r="AI9" s="75">
        <v>47787</v>
      </c>
      <c r="AJ9" s="75">
        <v>39884</v>
      </c>
      <c r="AK9" s="75">
        <v>47254</v>
      </c>
      <c r="AL9" s="75">
        <v>32740</v>
      </c>
      <c r="AM9" s="75">
        <v>47816</v>
      </c>
      <c r="AN9" s="75">
        <v>32769</v>
      </c>
      <c r="AO9" s="75">
        <f>N9-AN9</f>
        <v>56022</v>
      </c>
    </row>
    <row r="10" spans="1:41" hidden="1" outlineLevel="1" x14ac:dyDescent="0.2">
      <c r="A10" s="5" t="s">
        <v>163</v>
      </c>
      <c r="B10" s="32">
        <f t="shared" si="0"/>
        <v>0</v>
      </c>
      <c r="C10" s="32">
        <f t="shared" si="1"/>
        <v>0</v>
      </c>
      <c r="D10" s="32">
        <f t="shared" si="2"/>
        <v>0</v>
      </c>
      <c r="E10" s="32">
        <f t="shared" si="3"/>
        <v>0</v>
      </c>
      <c r="F10" s="32">
        <f t="shared" si="4"/>
        <v>0</v>
      </c>
      <c r="G10" s="32">
        <f t="shared" si="5"/>
        <v>0</v>
      </c>
      <c r="H10" s="32">
        <f t="shared" si="6"/>
        <v>0</v>
      </c>
      <c r="I10" s="32">
        <f t="shared" si="7"/>
        <v>-42013</v>
      </c>
      <c r="J10" s="32">
        <f t="shared" si="8"/>
        <v>-44150</v>
      </c>
      <c r="K10" s="32">
        <f t="shared" si="9"/>
        <v>-33744</v>
      </c>
      <c r="L10" s="32">
        <f t="shared" si="10"/>
        <v>-31676</v>
      </c>
      <c r="M10" s="32">
        <f t="shared" ref="M10:N44" si="11">SUM(AL10:AM10)</f>
        <v>0</v>
      </c>
      <c r="N10" s="32">
        <f t="shared" si="11"/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-42013</v>
      </c>
      <c r="AF10" s="32">
        <v>-21497</v>
      </c>
      <c r="AG10" s="32">
        <v>-22653</v>
      </c>
      <c r="AH10" s="32">
        <v>-14155</v>
      </c>
      <c r="AI10" s="32">
        <v>-19589</v>
      </c>
      <c r="AJ10" s="32">
        <v>-14470</v>
      </c>
      <c r="AK10" s="75">
        <v>-17206</v>
      </c>
      <c r="AL10" s="75"/>
      <c r="AM10" s="75"/>
      <c r="AN10" s="75"/>
      <c r="AO10" s="75">
        <f t="shared" ref="AO10:AO44" si="12">N10-AN10</f>
        <v>0</v>
      </c>
    </row>
    <row r="11" spans="1:41" hidden="1" outlineLevel="1" x14ac:dyDescent="0.2">
      <c r="A11" s="5" t="s">
        <v>164</v>
      </c>
      <c r="B11" s="32">
        <f t="shared" si="0"/>
        <v>0</v>
      </c>
      <c r="C11" s="32">
        <f t="shared" si="1"/>
        <v>0</v>
      </c>
      <c r="D11" s="32">
        <f t="shared" si="2"/>
        <v>0</v>
      </c>
      <c r="E11" s="32">
        <f t="shared" si="3"/>
        <v>0</v>
      </c>
      <c r="F11" s="32">
        <f t="shared" si="4"/>
        <v>0</v>
      </c>
      <c r="G11" s="32">
        <f t="shared" si="5"/>
        <v>0</v>
      </c>
      <c r="H11" s="32">
        <f t="shared" si="6"/>
        <v>0</v>
      </c>
      <c r="I11" s="32">
        <f t="shared" si="7"/>
        <v>0</v>
      </c>
      <c r="J11" s="32">
        <f t="shared" si="8"/>
        <v>-9592</v>
      </c>
      <c r="K11" s="32">
        <f t="shared" si="9"/>
        <v>-15605</v>
      </c>
      <c r="L11" s="32">
        <f t="shared" si="10"/>
        <v>-17904</v>
      </c>
      <c r="M11" s="32">
        <f t="shared" si="11"/>
        <v>0</v>
      </c>
      <c r="N11" s="32">
        <f t="shared" si="11"/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-3440</v>
      </c>
      <c r="AG11" s="32">
        <v>-6152</v>
      </c>
      <c r="AH11" s="32">
        <v>-5457</v>
      </c>
      <c r="AI11" s="32">
        <v>-10148</v>
      </c>
      <c r="AJ11" s="32">
        <v>-7583</v>
      </c>
      <c r="AK11" s="75">
        <v>-10321</v>
      </c>
      <c r="AL11" s="75"/>
      <c r="AM11" s="75"/>
      <c r="AN11" s="75"/>
      <c r="AO11" s="75">
        <f t="shared" si="12"/>
        <v>0</v>
      </c>
    </row>
    <row r="12" spans="1:41" hidden="1" outlineLevel="1" x14ac:dyDescent="0.2">
      <c r="A12" s="5" t="s">
        <v>165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0</v>
      </c>
      <c r="H12" s="32">
        <f t="shared" si="6"/>
        <v>0</v>
      </c>
      <c r="I12" s="32">
        <f t="shared" si="7"/>
        <v>-13259</v>
      </c>
      <c r="J12" s="32">
        <f t="shared" si="8"/>
        <v>-10531</v>
      </c>
      <c r="K12" s="32">
        <f t="shared" si="9"/>
        <v>-7391</v>
      </c>
      <c r="L12" s="32">
        <f t="shared" si="10"/>
        <v>-9776</v>
      </c>
      <c r="M12" s="32">
        <f t="shared" si="11"/>
        <v>0</v>
      </c>
      <c r="N12" s="32">
        <f t="shared" si="11"/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-13259</v>
      </c>
      <c r="AF12" s="32">
        <v>-5526</v>
      </c>
      <c r="AG12" s="32">
        <v>-5005</v>
      </c>
      <c r="AH12" s="32">
        <v>-3738</v>
      </c>
      <c r="AI12" s="32">
        <v>-3653</v>
      </c>
      <c r="AJ12" s="32">
        <v>-4033</v>
      </c>
      <c r="AK12" s="75">
        <v>-5743</v>
      </c>
      <c r="AL12" s="75"/>
      <c r="AM12" s="75"/>
      <c r="AN12" s="75"/>
      <c r="AO12" s="75">
        <f t="shared" si="12"/>
        <v>0</v>
      </c>
    </row>
    <row r="13" spans="1:41" collapsed="1" x14ac:dyDescent="0.2">
      <c r="A13" s="34" t="s">
        <v>159</v>
      </c>
      <c r="B13" s="75">
        <f t="shared" si="0"/>
        <v>-11888</v>
      </c>
      <c r="C13" s="75">
        <f t="shared" si="1"/>
        <v>-17494</v>
      </c>
      <c r="D13" s="75">
        <f t="shared" si="2"/>
        <v>-27553</v>
      </c>
      <c r="E13" s="75">
        <f t="shared" si="3"/>
        <v>-35685</v>
      </c>
      <c r="F13" s="75">
        <f t="shared" si="4"/>
        <v>-29405</v>
      </c>
      <c r="G13" s="75">
        <f t="shared" si="5"/>
        <v>-36813</v>
      </c>
      <c r="H13" s="75">
        <f t="shared" si="6"/>
        <v>-52644</v>
      </c>
      <c r="I13" s="75">
        <f t="shared" si="7"/>
        <v>-55272</v>
      </c>
      <c r="J13" s="75">
        <f t="shared" si="8"/>
        <v>-64273</v>
      </c>
      <c r="K13" s="75">
        <f t="shared" si="9"/>
        <v>-56740</v>
      </c>
      <c r="L13" s="75">
        <f t="shared" si="10"/>
        <v>-59356</v>
      </c>
      <c r="M13" s="75">
        <f t="shared" si="11"/>
        <v>-52353</v>
      </c>
      <c r="N13" s="75">
        <v>-58820</v>
      </c>
      <c r="P13" s="75">
        <v>-4753</v>
      </c>
      <c r="Q13" s="75">
        <v>-7135</v>
      </c>
      <c r="R13" s="75">
        <v>-7797</v>
      </c>
      <c r="S13" s="75">
        <v>-9697</v>
      </c>
      <c r="T13" s="75">
        <v>-11064</v>
      </c>
      <c r="U13" s="75">
        <v>-16489</v>
      </c>
      <c r="V13" s="75">
        <v>-10759</v>
      </c>
      <c r="W13" s="75">
        <v>-24926</v>
      </c>
      <c r="X13" s="75">
        <v>-12584</v>
      </c>
      <c r="Y13" s="75">
        <v>-16821</v>
      </c>
      <c r="Z13" s="75">
        <v>-15685</v>
      </c>
      <c r="AA13" s="75">
        <v>-21128</v>
      </c>
      <c r="AB13" s="75">
        <v>-22908</v>
      </c>
      <c r="AC13" s="75">
        <v>-29736</v>
      </c>
      <c r="AD13" s="75">
        <v>-19126</v>
      </c>
      <c r="AE13" s="75">
        <v>-36146</v>
      </c>
      <c r="AF13" s="75">
        <v>-30463</v>
      </c>
      <c r="AG13" s="75">
        <v>-33810</v>
      </c>
      <c r="AH13" s="75">
        <v>-23350</v>
      </c>
      <c r="AI13" s="75">
        <v>-33390</v>
      </c>
      <c r="AJ13" s="75">
        <v>-26086</v>
      </c>
      <c r="AK13" s="75">
        <v>-33270</v>
      </c>
      <c r="AL13" s="75">
        <v>-22982</v>
      </c>
      <c r="AM13" s="75">
        <v>-29371</v>
      </c>
      <c r="AN13" s="75">
        <v>-21774</v>
      </c>
      <c r="AO13" s="75">
        <f t="shared" si="12"/>
        <v>-37046</v>
      </c>
    </row>
    <row r="14" spans="1:41" hidden="1" outlineLevel="1" x14ac:dyDescent="0.2">
      <c r="A14" s="5" t="s">
        <v>236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0</v>
      </c>
      <c r="F14" s="32">
        <f t="shared" si="4"/>
        <v>0</v>
      </c>
      <c r="G14" s="32">
        <f t="shared" si="5"/>
        <v>0</v>
      </c>
      <c r="H14" s="32">
        <f t="shared" si="6"/>
        <v>0</v>
      </c>
      <c r="I14" s="32">
        <f t="shared" si="7"/>
        <v>16059</v>
      </c>
      <c r="J14" s="32">
        <f t="shared" si="8"/>
        <v>18459</v>
      </c>
      <c r="K14" s="32">
        <f t="shared" si="9"/>
        <v>18057</v>
      </c>
      <c r="L14" s="32">
        <f t="shared" si="10"/>
        <v>21708</v>
      </c>
      <c r="M14" s="32">
        <f t="shared" si="11"/>
        <v>0</v>
      </c>
      <c r="N14" s="32">
        <f t="shared" si="11"/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16059</v>
      </c>
      <c r="AF14" s="32">
        <v>8732</v>
      </c>
      <c r="AG14" s="32">
        <v>9727</v>
      </c>
      <c r="AH14" s="32">
        <v>6718</v>
      </c>
      <c r="AI14" s="32">
        <v>11339</v>
      </c>
      <c r="AJ14" s="32">
        <v>8650</v>
      </c>
      <c r="AK14" s="32">
        <v>13058</v>
      </c>
      <c r="AL14" s="32"/>
      <c r="AM14" s="32"/>
      <c r="AN14" s="32"/>
      <c r="AO14" s="32">
        <f t="shared" si="12"/>
        <v>0</v>
      </c>
    </row>
    <row r="15" spans="1:41" hidden="1" outlineLevel="1" x14ac:dyDescent="0.2">
      <c r="A15" s="5" t="s">
        <v>237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0</v>
      </c>
      <c r="F15" s="32">
        <f t="shared" si="4"/>
        <v>0</v>
      </c>
      <c r="G15" s="32">
        <f t="shared" si="5"/>
        <v>0</v>
      </c>
      <c r="H15" s="32">
        <f t="shared" si="6"/>
        <v>0</v>
      </c>
      <c r="I15" s="32">
        <f t="shared" si="7"/>
        <v>0</v>
      </c>
      <c r="J15" s="32">
        <f t="shared" si="8"/>
        <v>1283</v>
      </c>
      <c r="K15" s="32">
        <f t="shared" si="9"/>
        <v>3070</v>
      </c>
      <c r="L15" s="32">
        <f t="shared" si="10"/>
        <v>3981</v>
      </c>
      <c r="M15" s="32">
        <f t="shared" si="11"/>
        <v>0</v>
      </c>
      <c r="N15" s="32">
        <f t="shared" si="11"/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246</v>
      </c>
      <c r="AG15" s="32">
        <v>1037</v>
      </c>
      <c r="AH15" s="32">
        <v>518</v>
      </c>
      <c r="AI15" s="32">
        <v>2552</v>
      </c>
      <c r="AJ15" s="32">
        <v>2439</v>
      </c>
      <c r="AK15" s="32">
        <v>1542</v>
      </c>
      <c r="AL15" s="32"/>
      <c r="AM15" s="32"/>
      <c r="AN15" s="32"/>
      <c r="AO15" s="32">
        <f t="shared" si="12"/>
        <v>0</v>
      </c>
    </row>
    <row r="16" spans="1:41" hidden="1" outlineLevel="1" x14ac:dyDescent="0.2">
      <c r="A16" s="5" t="s">
        <v>238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0</v>
      </c>
      <c r="I16" s="32">
        <f t="shared" si="7"/>
        <v>996</v>
      </c>
      <c r="J16" s="32">
        <f t="shared" si="8"/>
        <v>315</v>
      </c>
      <c r="K16" s="32">
        <f t="shared" si="9"/>
        <v>788</v>
      </c>
      <c r="L16" s="32">
        <f t="shared" si="10"/>
        <v>2093</v>
      </c>
      <c r="M16" s="32">
        <f t="shared" si="11"/>
        <v>0</v>
      </c>
      <c r="N16" s="32">
        <f t="shared" si="11"/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996</v>
      </c>
      <c r="AF16" s="32">
        <v>121</v>
      </c>
      <c r="AG16" s="32">
        <v>194</v>
      </c>
      <c r="AH16" s="32">
        <v>282</v>
      </c>
      <c r="AI16" s="32">
        <v>506</v>
      </c>
      <c r="AJ16" s="32">
        <v>2709</v>
      </c>
      <c r="AK16" s="32">
        <v>-616</v>
      </c>
      <c r="AL16" s="32"/>
      <c r="AM16" s="32"/>
      <c r="AN16" s="32"/>
      <c r="AO16" s="32">
        <f t="shared" si="12"/>
        <v>0</v>
      </c>
    </row>
    <row r="17" spans="1:41" collapsed="1" x14ac:dyDescent="0.2">
      <c r="A17" s="35" t="s">
        <v>65</v>
      </c>
      <c r="B17" s="76">
        <f t="shared" si="0"/>
        <v>10853</v>
      </c>
      <c r="C17" s="76">
        <f t="shared" si="1"/>
        <v>9400</v>
      </c>
      <c r="D17" s="76">
        <f t="shared" si="2"/>
        <v>12368</v>
      </c>
      <c r="E17" s="76">
        <f t="shared" si="3"/>
        <v>15796</v>
      </c>
      <c r="F17" s="76">
        <f t="shared" si="4"/>
        <v>12999</v>
      </c>
      <c r="G17" s="76">
        <f t="shared" si="5"/>
        <v>12209</v>
      </c>
      <c r="H17" s="76">
        <f t="shared" si="6"/>
        <v>18001</v>
      </c>
      <c r="I17" s="76">
        <f t="shared" si="7"/>
        <v>17055</v>
      </c>
      <c r="J17" s="76">
        <f t="shared" si="8"/>
        <v>20057</v>
      </c>
      <c r="K17" s="76">
        <f t="shared" si="9"/>
        <v>21915</v>
      </c>
      <c r="L17" s="76">
        <f t="shared" si="10"/>
        <v>27782</v>
      </c>
      <c r="M17" s="76">
        <f t="shared" si="11"/>
        <v>28203</v>
      </c>
      <c r="N17" s="76">
        <v>29971</v>
      </c>
      <c r="O17" s="30"/>
      <c r="P17" s="76">
        <v>4659</v>
      </c>
      <c r="Q17" s="76">
        <v>6194</v>
      </c>
      <c r="R17" s="76">
        <v>4360</v>
      </c>
      <c r="S17" s="76">
        <v>5040</v>
      </c>
      <c r="T17" s="76">
        <v>5571</v>
      </c>
      <c r="U17" s="76">
        <v>6797</v>
      </c>
      <c r="V17" s="76">
        <v>3780</v>
      </c>
      <c r="W17" s="76">
        <v>12016</v>
      </c>
      <c r="X17" s="76">
        <v>5564</v>
      </c>
      <c r="Y17" s="76">
        <v>7435</v>
      </c>
      <c r="Z17" s="76">
        <v>4057</v>
      </c>
      <c r="AA17" s="76">
        <v>8152</v>
      </c>
      <c r="AB17" s="76">
        <v>6108</v>
      </c>
      <c r="AC17" s="76">
        <v>11893</v>
      </c>
      <c r="AD17" s="76">
        <v>5573</v>
      </c>
      <c r="AE17" s="76">
        <v>11482</v>
      </c>
      <c r="AF17" s="76">
        <v>9099</v>
      </c>
      <c r="AG17" s="76">
        <v>10958</v>
      </c>
      <c r="AH17" s="76">
        <v>7518</v>
      </c>
      <c r="AI17" s="76">
        <v>14397</v>
      </c>
      <c r="AJ17" s="77">
        <v>13798</v>
      </c>
      <c r="AK17" s="77">
        <v>13984</v>
      </c>
      <c r="AL17" s="77">
        <v>9758</v>
      </c>
      <c r="AM17" s="77">
        <v>18445</v>
      </c>
      <c r="AN17" s="77">
        <f>AN9+AN13</f>
        <v>10995</v>
      </c>
      <c r="AO17" s="77">
        <f t="shared" si="12"/>
        <v>18976</v>
      </c>
    </row>
    <row r="18" spans="1:41" ht="15" x14ac:dyDescent="0.25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K18" s="32"/>
      <c r="AL18" s="32"/>
      <c r="AM18" s="32"/>
      <c r="AN18" s="32"/>
      <c r="AO18" s="32">
        <f t="shared" si="12"/>
        <v>0</v>
      </c>
    </row>
    <row r="19" spans="1:41" x14ac:dyDescent="0.2">
      <c r="A19" s="5" t="s">
        <v>166</v>
      </c>
      <c r="B19" s="32">
        <f t="shared" si="0"/>
        <v>-2328</v>
      </c>
      <c r="C19" s="32">
        <f t="shared" si="1"/>
        <v>-2324</v>
      </c>
      <c r="D19" s="32">
        <f t="shared" si="2"/>
        <v>-3157</v>
      </c>
      <c r="E19" s="32">
        <f t="shared" si="3"/>
        <v>-4178</v>
      </c>
      <c r="F19" s="32">
        <f t="shared" si="4"/>
        <v>-4348</v>
      </c>
      <c r="G19" s="32">
        <f t="shared" si="5"/>
        <v>-4454</v>
      </c>
      <c r="H19" s="32">
        <f t="shared" si="6"/>
        <v>-5052</v>
      </c>
      <c r="I19" s="32">
        <f t="shared" si="7"/>
        <v>-6922</v>
      </c>
      <c r="J19" s="32">
        <f t="shared" si="8"/>
        <v>-7280</v>
      </c>
      <c r="K19" s="32">
        <f t="shared" si="9"/>
        <v>-5235</v>
      </c>
      <c r="L19" s="32">
        <f t="shared" si="10"/>
        <v>-5784</v>
      </c>
      <c r="M19" s="32">
        <f t="shared" si="11"/>
        <v>-7259</v>
      </c>
      <c r="N19" s="32">
        <v>-7475</v>
      </c>
      <c r="P19" s="32">
        <v>-1020</v>
      </c>
      <c r="Q19" s="32">
        <v>-1308</v>
      </c>
      <c r="R19" s="32">
        <v>-1195</v>
      </c>
      <c r="S19" s="32">
        <v>-1129</v>
      </c>
      <c r="T19" s="32">
        <v>-1387</v>
      </c>
      <c r="U19" s="32">
        <v>-1770</v>
      </c>
      <c r="V19" s="32">
        <v>-1957</v>
      </c>
      <c r="W19" s="32">
        <v>-2221</v>
      </c>
      <c r="X19" s="32">
        <v>-2021</v>
      </c>
      <c r="Y19" s="32">
        <v>-2327</v>
      </c>
      <c r="Z19" s="32">
        <v>-1958</v>
      </c>
      <c r="AA19" s="32">
        <v>-2496</v>
      </c>
      <c r="AB19" s="32">
        <v>-1990</v>
      </c>
      <c r="AC19" s="32">
        <v>-3062</v>
      </c>
      <c r="AD19" s="32">
        <v>-3456</v>
      </c>
      <c r="AE19" s="32">
        <v>-3466</v>
      </c>
      <c r="AF19" s="32">
        <v>-3081</v>
      </c>
      <c r="AG19" s="32">
        <v>-4199</v>
      </c>
      <c r="AH19" s="32">
        <v>-2319</v>
      </c>
      <c r="AI19" s="32">
        <v>-2916</v>
      </c>
      <c r="AJ19" s="32">
        <v>-2453</v>
      </c>
      <c r="AK19" s="32">
        <v>-3331</v>
      </c>
      <c r="AL19" s="32">
        <v>-2558</v>
      </c>
      <c r="AM19" s="32">
        <v>-4701</v>
      </c>
      <c r="AN19" s="32">
        <v>-2992</v>
      </c>
      <c r="AO19" s="32">
        <f t="shared" si="12"/>
        <v>-4483</v>
      </c>
    </row>
    <row r="20" spans="1:41" x14ac:dyDescent="0.2">
      <c r="A20" s="5" t="s">
        <v>167</v>
      </c>
      <c r="B20" s="32">
        <f t="shared" si="0"/>
        <v>-854</v>
      </c>
      <c r="C20" s="32">
        <f t="shared" si="1"/>
        <v>-958</v>
      </c>
      <c r="D20" s="32">
        <f t="shared" si="2"/>
        <v>-1023</v>
      </c>
      <c r="E20" s="32">
        <f t="shared" si="3"/>
        <v>-1474</v>
      </c>
      <c r="F20" s="32">
        <f t="shared" si="4"/>
        <v>-1411</v>
      </c>
      <c r="G20" s="32">
        <f t="shared" si="5"/>
        <v>-1984</v>
      </c>
      <c r="H20" s="32">
        <f t="shared" si="6"/>
        <v>-2930</v>
      </c>
      <c r="I20" s="32">
        <f t="shared" si="7"/>
        <v>-3318</v>
      </c>
      <c r="J20" s="32">
        <f t="shared" si="8"/>
        <v>-4822</v>
      </c>
      <c r="K20" s="32">
        <f t="shared" si="9"/>
        <v>-4560</v>
      </c>
      <c r="L20" s="32">
        <f t="shared" si="10"/>
        <v>-4639</v>
      </c>
      <c r="M20" s="32">
        <f t="shared" si="11"/>
        <v>-5001</v>
      </c>
      <c r="N20" s="32">
        <v>-5158</v>
      </c>
      <c r="P20" s="32">
        <v>-336</v>
      </c>
      <c r="Q20" s="32">
        <v>-518</v>
      </c>
      <c r="R20" s="32">
        <v>-389</v>
      </c>
      <c r="S20" s="32">
        <v>-569</v>
      </c>
      <c r="T20" s="32">
        <v>-460</v>
      </c>
      <c r="U20" s="32">
        <v>-563</v>
      </c>
      <c r="V20" s="32">
        <v>-577</v>
      </c>
      <c r="W20" s="32">
        <v>-897</v>
      </c>
      <c r="X20" s="32">
        <v>-619</v>
      </c>
      <c r="Y20" s="32">
        <v>-792</v>
      </c>
      <c r="Z20" s="32">
        <v>-918</v>
      </c>
      <c r="AA20" s="32">
        <v>-1066</v>
      </c>
      <c r="AB20" s="32">
        <v>-1168</v>
      </c>
      <c r="AC20" s="32">
        <v>-1762</v>
      </c>
      <c r="AD20" s="32">
        <v>-1740</v>
      </c>
      <c r="AE20" s="32">
        <v>-1578</v>
      </c>
      <c r="AF20" s="32">
        <v>-2356</v>
      </c>
      <c r="AG20" s="32">
        <v>-2466</v>
      </c>
      <c r="AH20" s="32">
        <v>-2038</v>
      </c>
      <c r="AI20" s="32">
        <v>-2522</v>
      </c>
      <c r="AJ20" s="32">
        <v>-1964</v>
      </c>
      <c r="AK20" s="32">
        <v>-2675</v>
      </c>
      <c r="AL20" s="32">
        <v>-1980</v>
      </c>
      <c r="AM20" s="32">
        <v>-3021</v>
      </c>
      <c r="AN20" s="32">
        <v>-2364</v>
      </c>
      <c r="AO20" s="32">
        <f t="shared" si="12"/>
        <v>-2794</v>
      </c>
    </row>
    <row r="21" spans="1:41" x14ac:dyDescent="0.2">
      <c r="A21" s="5" t="s">
        <v>168</v>
      </c>
      <c r="B21" s="32">
        <f t="shared" si="0"/>
        <v>0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-673</v>
      </c>
      <c r="I21" s="32">
        <f t="shared" si="7"/>
        <v>-800</v>
      </c>
      <c r="J21" s="32">
        <f t="shared" si="8"/>
        <v>-476</v>
      </c>
      <c r="K21" s="32">
        <f t="shared" si="9"/>
        <v>-329</v>
      </c>
      <c r="L21" s="32">
        <f t="shared" si="10"/>
        <v>-169</v>
      </c>
      <c r="M21" s="32">
        <f t="shared" si="11"/>
        <v>-912</v>
      </c>
      <c r="N21" s="32">
        <v>-829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-244</v>
      </c>
      <c r="AC21" s="32">
        <v>-429</v>
      </c>
      <c r="AD21" s="32">
        <v>-212</v>
      </c>
      <c r="AE21" s="32">
        <v>-588</v>
      </c>
      <c r="AF21" s="32">
        <v>-142</v>
      </c>
      <c r="AG21" s="32">
        <v>-334</v>
      </c>
      <c r="AH21" s="32">
        <v>-80</v>
      </c>
      <c r="AI21" s="32">
        <v>-249</v>
      </c>
      <c r="AJ21" s="32">
        <v>-167</v>
      </c>
      <c r="AK21" s="32">
        <v>-2</v>
      </c>
      <c r="AL21" s="32">
        <v>-132</v>
      </c>
      <c r="AM21" s="32">
        <v>-780</v>
      </c>
      <c r="AN21" s="32">
        <v>-633</v>
      </c>
      <c r="AO21" s="32">
        <f t="shared" si="12"/>
        <v>-196</v>
      </c>
    </row>
    <row r="22" spans="1:41" x14ac:dyDescent="0.2">
      <c r="A22" s="5" t="s">
        <v>169</v>
      </c>
      <c r="B22" s="32">
        <f t="shared" si="0"/>
        <v>0</v>
      </c>
      <c r="C22" s="32">
        <f t="shared" si="1"/>
        <v>0</v>
      </c>
      <c r="D22" s="32">
        <f t="shared" si="2"/>
        <v>0</v>
      </c>
      <c r="E22" s="32">
        <f t="shared" si="3"/>
        <v>0</v>
      </c>
      <c r="F22" s="32">
        <f t="shared" si="4"/>
        <v>0</v>
      </c>
      <c r="G22" s="32">
        <f t="shared" si="5"/>
        <v>0</v>
      </c>
      <c r="H22" s="32">
        <f t="shared" si="6"/>
        <v>0</v>
      </c>
      <c r="I22" s="32">
        <f t="shared" si="7"/>
        <v>0</v>
      </c>
      <c r="J22" s="32">
        <f t="shared" si="8"/>
        <v>729</v>
      </c>
      <c r="K22" s="32">
        <f t="shared" si="9"/>
        <v>0</v>
      </c>
      <c r="L22" s="32">
        <f t="shared" si="10"/>
        <v>0</v>
      </c>
      <c r="M22" s="32">
        <f t="shared" si="11"/>
        <v>12038</v>
      </c>
      <c r="N22" s="32">
        <f t="shared" si="11"/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729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12038</v>
      </c>
      <c r="AM22" s="32">
        <v>0</v>
      </c>
      <c r="AN22" s="32">
        <v>0</v>
      </c>
      <c r="AO22" s="32">
        <f t="shared" si="12"/>
        <v>0</v>
      </c>
    </row>
    <row r="23" spans="1:41" x14ac:dyDescent="0.2">
      <c r="A23" s="5" t="s">
        <v>170</v>
      </c>
      <c r="B23" s="32">
        <f t="shared" si="0"/>
        <v>-27</v>
      </c>
      <c r="C23" s="32">
        <f t="shared" si="1"/>
        <v>-209</v>
      </c>
      <c r="D23" s="32">
        <f t="shared" si="2"/>
        <v>-40</v>
      </c>
      <c r="E23" s="32">
        <f t="shared" si="3"/>
        <v>-913</v>
      </c>
      <c r="F23" s="32">
        <f t="shared" si="4"/>
        <v>-991</v>
      </c>
      <c r="G23" s="32">
        <f t="shared" si="5"/>
        <v>-753</v>
      </c>
      <c r="H23" s="32">
        <f t="shared" si="6"/>
        <v>366</v>
      </c>
      <c r="I23" s="32">
        <f t="shared" si="7"/>
        <v>-2811</v>
      </c>
      <c r="J23" s="32">
        <f t="shared" si="8"/>
        <v>-1724</v>
      </c>
      <c r="K23" s="32">
        <f t="shared" si="9"/>
        <v>-1573</v>
      </c>
      <c r="L23" s="32">
        <f t="shared" si="10"/>
        <v>-3944</v>
      </c>
      <c r="M23" s="32">
        <f t="shared" si="11"/>
        <v>-2014</v>
      </c>
      <c r="N23" s="32">
        <f>-5064+496</f>
        <v>-4568</v>
      </c>
      <c r="P23" s="32">
        <v>37</v>
      </c>
      <c r="Q23" s="32">
        <v>-64</v>
      </c>
      <c r="R23" s="32">
        <v>-27</v>
      </c>
      <c r="S23" s="32">
        <v>-182</v>
      </c>
      <c r="T23" s="32">
        <v>-96</v>
      </c>
      <c r="U23" s="32">
        <v>56</v>
      </c>
      <c r="V23" s="32">
        <v>-166</v>
      </c>
      <c r="W23" s="32">
        <v>-747</v>
      </c>
      <c r="X23" s="32">
        <v>-341</v>
      </c>
      <c r="Y23" s="32">
        <v>-650</v>
      </c>
      <c r="Z23" s="32">
        <v>-495</v>
      </c>
      <c r="AA23" s="32">
        <v>-258</v>
      </c>
      <c r="AB23" s="32">
        <v>-176</v>
      </c>
      <c r="AC23" s="32">
        <v>542</v>
      </c>
      <c r="AD23" s="32">
        <v>-1427</v>
      </c>
      <c r="AE23" s="32">
        <v>-1384</v>
      </c>
      <c r="AF23" s="32">
        <v>-720</v>
      </c>
      <c r="AG23" s="32">
        <v>-1004</v>
      </c>
      <c r="AH23" s="32">
        <v>-879</v>
      </c>
      <c r="AI23" s="32">
        <v>-694</v>
      </c>
      <c r="AJ23" s="32">
        <v>-2753</v>
      </c>
      <c r="AK23" s="32">
        <v>-1191</v>
      </c>
      <c r="AL23" s="32">
        <v>268</v>
      </c>
      <c r="AM23" s="32">
        <v>-2282</v>
      </c>
      <c r="AN23" s="32">
        <f>281-1294</f>
        <v>-1013</v>
      </c>
      <c r="AO23" s="32">
        <f t="shared" si="12"/>
        <v>-3555</v>
      </c>
    </row>
    <row r="24" spans="1:41" x14ac:dyDescent="0.2">
      <c r="A24" s="35" t="s">
        <v>171</v>
      </c>
      <c r="B24" s="76">
        <f t="shared" si="0"/>
        <v>7644</v>
      </c>
      <c r="C24" s="76">
        <f t="shared" si="1"/>
        <v>5909</v>
      </c>
      <c r="D24" s="76">
        <f t="shared" si="2"/>
        <v>8148</v>
      </c>
      <c r="E24" s="76">
        <f t="shared" si="3"/>
        <v>9231</v>
      </c>
      <c r="F24" s="76">
        <f t="shared" si="4"/>
        <v>6249</v>
      </c>
      <c r="G24" s="76">
        <f t="shared" si="5"/>
        <v>5018</v>
      </c>
      <c r="H24" s="76">
        <f t="shared" si="6"/>
        <v>9712</v>
      </c>
      <c r="I24" s="76">
        <f t="shared" si="7"/>
        <v>3204</v>
      </c>
      <c r="J24" s="76">
        <f t="shared" si="8"/>
        <v>6484</v>
      </c>
      <c r="K24" s="76">
        <f t="shared" si="9"/>
        <v>10218</v>
      </c>
      <c r="L24" s="76">
        <f t="shared" si="10"/>
        <v>13246</v>
      </c>
      <c r="M24" s="76">
        <f t="shared" si="11"/>
        <v>25055</v>
      </c>
      <c r="N24" s="76">
        <f>SUM(N17:N23)</f>
        <v>11941</v>
      </c>
      <c r="O24" s="30"/>
      <c r="P24" s="76">
        <v>3340</v>
      </c>
      <c r="Q24" s="76">
        <v>4304</v>
      </c>
      <c r="R24" s="76">
        <v>2749</v>
      </c>
      <c r="S24" s="76">
        <v>3160</v>
      </c>
      <c r="T24" s="76">
        <v>3628</v>
      </c>
      <c r="U24" s="76">
        <v>4520</v>
      </c>
      <c r="V24" s="76">
        <v>1080</v>
      </c>
      <c r="W24" s="76">
        <v>8151</v>
      </c>
      <c r="X24" s="76">
        <v>2583</v>
      </c>
      <c r="Y24" s="76">
        <v>3666</v>
      </c>
      <c r="Z24" s="76">
        <v>686</v>
      </c>
      <c r="AA24" s="76">
        <v>4332</v>
      </c>
      <c r="AB24" s="76">
        <v>2530</v>
      </c>
      <c r="AC24" s="76">
        <v>7182</v>
      </c>
      <c r="AD24" s="76">
        <v>-1262</v>
      </c>
      <c r="AE24" s="76">
        <v>4466</v>
      </c>
      <c r="AF24" s="76">
        <v>3529</v>
      </c>
      <c r="AG24" s="76">
        <v>2955</v>
      </c>
      <c r="AH24" s="76">
        <v>2202</v>
      </c>
      <c r="AI24" s="76">
        <v>8016</v>
      </c>
      <c r="AJ24" s="77">
        <v>6461</v>
      </c>
      <c r="AK24" s="78">
        <v>6785</v>
      </c>
      <c r="AL24" s="78">
        <f>SUM(AL17:AL23)</f>
        <v>17394</v>
      </c>
      <c r="AM24" s="78">
        <v>7661</v>
      </c>
      <c r="AN24" s="78">
        <f>SUM(AN17:AN23)</f>
        <v>3993</v>
      </c>
      <c r="AO24" s="78">
        <f t="shared" si="12"/>
        <v>7948</v>
      </c>
    </row>
    <row r="25" spans="1:41" x14ac:dyDescent="0.2">
      <c r="A25" s="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K25" s="32"/>
      <c r="AL25" s="32"/>
      <c r="AM25" s="32"/>
      <c r="AN25" s="32"/>
      <c r="AO25" s="32">
        <f t="shared" si="12"/>
        <v>0</v>
      </c>
    </row>
    <row r="26" spans="1:41" x14ac:dyDescent="0.2">
      <c r="A26" s="5" t="s">
        <v>172</v>
      </c>
      <c r="B26" s="32">
        <f t="shared" si="0"/>
        <v>267</v>
      </c>
      <c r="C26" s="32">
        <f t="shared" si="1"/>
        <v>676</v>
      </c>
      <c r="D26" s="32">
        <f t="shared" si="2"/>
        <v>679</v>
      </c>
      <c r="E26" s="32">
        <f t="shared" si="3"/>
        <v>895</v>
      </c>
      <c r="F26" s="32">
        <f t="shared" si="4"/>
        <v>1667</v>
      </c>
      <c r="G26" s="32">
        <f t="shared" si="5"/>
        <v>1791</v>
      </c>
      <c r="H26" s="32">
        <f t="shared" si="6"/>
        <v>1696</v>
      </c>
      <c r="I26" s="32">
        <f t="shared" si="7"/>
        <v>2101</v>
      </c>
      <c r="J26" s="32">
        <f t="shared" si="8"/>
        <v>2872</v>
      </c>
      <c r="K26" s="32">
        <f t="shared" si="9"/>
        <v>1887</v>
      </c>
      <c r="L26" s="32">
        <f t="shared" si="10"/>
        <v>2392</v>
      </c>
      <c r="M26" s="32">
        <f t="shared" si="11"/>
        <v>3914</v>
      </c>
      <c r="N26" s="32">
        <v>2217</v>
      </c>
      <c r="P26" s="32">
        <v>111</v>
      </c>
      <c r="Q26" s="32">
        <v>156</v>
      </c>
      <c r="R26" s="32">
        <v>334</v>
      </c>
      <c r="S26" s="32">
        <v>342</v>
      </c>
      <c r="T26" s="32">
        <v>386</v>
      </c>
      <c r="U26" s="32">
        <v>293</v>
      </c>
      <c r="V26" s="32">
        <v>389</v>
      </c>
      <c r="W26" s="32">
        <v>506</v>
      </c>
      <c r="X26" s="32">
        <v>992</v>
      </c>
      <c r="Y26" s="32">
        <v>675</v>
      </c>
      <c r="Z26" s="32">
        <v>849</v>
      </c>
      <c r="AA26" s="32">
        <v>942</v>
      </c>
      <c r="AB26" s="32">
        <v>767</v>
      </c>
      <c r="AC26" s="32">
        <v>929</v>
      </c>
      <c r="AD26" s="32">
        <v>895</v>
      </c>
      <c r="AE26" s="32">
        <v>1206</v>
      </c>
      <c r="AF26" s="32">
        <v>1517</v>
      </c>
      <c r="AG26" s="32">
        <v>1355</v>
      </c>
      <c r="AH26" s="32">
        <v>1125</v>
      </c>
      <c r="AI26" s="32">
        <v>762</v>
      </c>
      <c r="AJ26" s="32">
        <v>644</v>
      </c>
      <c r="AK26" s="32">
        <v>1748</v>
      </c>
      <c r="AL26" s="32">
        <v>2525</v>
      </c>
      <c r="AM26" s="32">
        <v>1389</v>
      </c>
      <c r="AN26" s="32">
        <v>975</v>
      </c>
      <c r="AO26" s="32">
        <f t="shared" si="12"/>
        <v>1242</v>
      </c>
    </row>
    <row r="27" spans="1:41" x14ac:dyDescent="0.2">
      <c r="A27" s="5" t="s">
        <v>173</v>
      </c>
      <c r="B27" s="32">
        <f t="shared" si="0"/>
        <v>1174</v>
      </c>
      <c r="C27" s="32">
        <f t="shared" si="1"/>
        <v>73</v>
      </c>
      <c r="D27" s="32">
        <f t="shared" si="2"/>
        <v>12</v>
      </c>
      <c r="E27" s="32">
        <f t="shared" si="3"/>
        <v>822</v>
      </c>
      <c r="F27" s="32">
        <f t="shared" si="4"/>
        <v>19</v>
      </c>
      <c r="G27" s="32">
        <f t="shared" si="5"/>
        <v>66</v>
      </c>
      <c r="H27" s="32">
        <f t="shared" si="6"/>
        <v>16</v>
      </c>
      <c r="I27" s="32">
        <f t="shared" si="7"/>
        <v>183</v>
      </c>
      <c r="J27" s="32">
        <f t="shared" si="8"/>
        <v>119</v>
      </c>
      <c r="K27" s="32">
        <f t="shared" si="9"/>
        <v>129</v>
      </c>
      <c r="L27" s="32">
        <f t="shared" si="10"/>
        <v>136</v>
      </c>
      <c r="M27" s="32">
        <f t="shared" si="11"/>
        <v>75</v>
      </c>
      <c r="N27" s="32">
        <v>598</v>
      </c>
      <c r="P27" s="32">
        <v>124</v>
      </c>
      <c r="Q27" s="32">
        <v>1050</v>
      </c>
      <c r="R27" s="32">
        <v>33</v>
      </c>
      <c r="S27" s="32">
        <v>40</v>
      </c>
      <c r="T27" s="32">
        <v>48</v>
      </c>
      <c r="U27" s="32">
        <v>-36</v>
      </c>
      <c r="V27" s="32">
        <v>2</v>
      </c>
      <c r="W27" s="32">
        <v>820</v>
      </c>
      <c r="X27" s="32">
        <v>6</v>
      </c>
      <c r="Y27" s="32">
        <v>13</v>
      </c>
      <c r="Z27" s="32">
        <v>42</v>
      </c>
      <c r="AA27" s="32">
        <v>24</v>
      </c>
      <c r="AB27" s="32">
        <v>2</v>
      </c>
      <c r="AC27" s="32">
        <v>14</v>
      </c>
      <c r="AD27" s="32">
        <v>209</v>
      </c>
      <c r="AE27" s="32">
        <v>-26</v>
      </c>
      <c r="AF27" s="32">
        <v>37</v>
      </c>
      <c r="AG27" s="32">
        <v>82</v>
      </c>
      <c r="AH27" s="32">
        <v>150</v>
      </c>
      <c r="AI27" s="32">
        <v>-21</v>
      </c>
      <c r="AJ27" s="32">
        <v>65</v>
      </c>
      <c r="AK27" s="32">
        <v>71</v>
      </c>
      <c r="AL27" s="32">
        <v>68</v>
      </c>
      <c r="AM27" s="32">
        <v>7</v>
      </c>
      <c r="AN27" s="32">
        <v>337</v>
      </c>
      <c r="AO27" s="32">
        <f t="shared" si="12"/>
        <v>261</v>
      </c>
    </row>
    <row r="28" spans="1:41" x14ac:dyDescent="0.2">
      <c r="A28" s="5" t="s">
        <v>174</v>
      </c>
      <c r="B28" s="32">
        <f t="shared" si="0"/>
        <v>-60</v>
      </c>
      <c r="C28" s="32">
        <f t="shared" si="1"/>
        <v>-132</v>
      </c>
      <c r="D28" s="32">
        <f t="shared" si="2"/>
        <v>-342</v>
      </c>
      <c r="E28" s="32">
        <f t="shared" si="3"/>
        <v>-553</v>
      </c>
      <c r="F28" s="32">
        <f t="shared" si="4"/>
        <v>-504</v>
      </c>
      <c r="G28" s="32">
        <f t="shared" si="5"/>
        <v>-319</v>
      </c>
      <c r="H28" s="32">
        <f t="shared" si="6"/>
        <v>-1007</v>
      </c>
      <c r="I28" s="32">
        <f t="shared" si="7"/>
        <v>-5065</v>
      </c>
      <c r="J28" s="32">
        <f t="shared" si="8"/>
        <v>-7704</v>
      </c>
      <c r="K28" s="32">
        <f t="shared" si="9"/>
        <v>-7512</v>
      </c>
      <c r="L28" s="32">
        <f t="shared" si="10"/>
        <v>-9909</v>
      </c>
      <c r="M28" s="32">
        <f t="shared" si="11"/>
        <v>-13120</v>
      </c>
      <c r="N28" s="32">
        <v>-15776</v>
      </c>
      <c r="P28" s="32">
        <v>-20</v>
      </c>
      <c r="Q28" s="32">
        <v>-40</v>
      </c>
      <c r="R28" s="32">
        <v>-96</v>
      </c>
      <c r="S28" s="32">
        <v>-36</v>
      </c>
      <c r="T28" s="32">
        <v>-142</v>
      </c>
      <c r="U28" s="32">
        <v>-200</v>
      </c>
      <c r="V28" s="32">
        <v>-242</v>
      </c>
      <c r="W28" s="32">
        <v>-311</v>
      </c>
      <c r="X28" s="32">
        <v>-593</v>
      </c>
      <c r="Y28" s="32">
        <v>89</v>
      </c>
      <c r="Z28" s="32">
        <v>-152</v>
      </c>
      <c r="AA28" s="32">
        <v>-167</v>
      </c>
      <c r="AB28" s="32">
        <v>-423</v>
      </c>
      <c r="AC28" s="32">
        <v>-584</v>
      </c>
      <c r="AD28" s="32">
        <v>-2192</v>
      </c>
      <c r="AE28" s="32">
        <v>-2873</v>
      </c>
      <c r="AF28" s="32">
        <v>-3667</v>
      </c>
      <c r="AG28" s="32">
        <v>-4037</v>
      </c>
      <c r="AH28" s="32">
        <v>-4166</v>
      </c>
      <c r="AI28" s="32">
        <v>-3346</v>
      </c>
      <c r="AJ28" s="32">
        <v>-4414</v>
      </c>
      <c r="AK28" s="32">
        <v>-5495</v>
      </c>
      <c r="AL28" s="32">
        <v>-6863</v>
      </c>
      <c r="AM28" s="32">
        <v>-6257</v>
      </c>
      <c r="AN28" s="32">
        <v>-6939</v>
      </c>
      <c r="AO28" s="32">
        <f t="shared" si="12"/>
        <v>-8837</v>
      </c>
    </row>
    <row r="29" spans="1:41" x14ac:dyDescent="0.2">
      <c r="A29" s="37" t="s">
        <v>175</v>
      </c>
      <c r="B29" s="75">
        <f t="shared" si="0"/>
        <v>1381</v>
      </c>
      <c r="C29" s="75">
        <f t="shared" si="1"/>
        <v>617</v>
      </c>
      <c r="D29" s="75">
        <f t="shared" si="2"/>
        <v>349</v>
      </c>
      <c r="E29" s="75">
        <f t="shared" si="3"/>
        <v>1164</v>
      </c>
      <c r="F29" s="75">
        <f t="shared" si="4"/>
        <v>1182</v>
      </c>
      <c r="G29" s="75">
        <f t="shared" si="5"/>
        <v>1538</v>
      </c>
      <c r="H29" s="75">
        <f t="shared" si="6"/>
        <v>705</v>
      </c>
      <c r="I29" s="75">
        <f t="shared" si="7"/>
        <v>-2781</v>
      </c>
      <c r="J29" s="75">
        <f t="shared" si="8"/>
        <v>-4713</v>
      </c>
      <c r="K29" s="75">
        <f t="shared" si="9"/>
        <v>-5496</v>
      </c>
      <c r="L29" s="32">
        <f t="shared" si="10"/>
        <v>-7381</v>
      </c>
      <c r="M29" s="32">
        <f t="shared" si="11"/>
        <v>-9131</v>
      </c>
      <c r="N29" s="32">
        <f>SUM(N26:N28)</f>
        <v>-12961</v>
      </c>
      <c r="O29" s="37"/>
      <c r="P29" s="75">
        <v>215</v>
      </c>
      <c r="Q29" s="75">
        <v>1166</v>
      </c>
      <c r="R29" s="75">
        <v>271</v>
      </c>
      <c r="S29" s="75">
        <v>346</v>
      </c>
      <c r="T29" s="75">
        <v>292</v>
      </c>
      <c r="U29" s="75">
        <v>57</v>
      </c>
      <c r="V29" s="75">
        <v>149</v>
      </c>
      <c r="W29" s="75">
        <v>1015</v>
      </c>
      <c r="X29" s="75">
        <v>405</v>
      </c>
      <c r="Y29" s="75">
        <v>777</v>
      </c>
      <c r="Z29" s="75">
        <v>739</v>
      </c>
      <c r="AA29" s="75">
        <v>799</v>
      </c>
      <c r="AB29" s="75">
        <v>346</v>
      </c>
      <c r="AC29" s="75">
        <v>359</v>
      </c>
      <c r="AD29" s="75">
        <v>-1088</v>
      </c>
      <c r="AE29" s="75">
        <v>-1693</v>
      </c>
      <c r="AF29" s="75">
        <v>-2113</v>
      </c>
      <c r="AG29" s="75">
        <v>-2600</v>
      </c>
      <c r="AH29" s="75">
        <v>-2891</v>
      </c>
      <c r="AI29" s="75">
        <v>-2605</v>
      </c>
      <c r="AJ29" s="75">
        <v>-3705</v>
      </c>
      <c r="AK29" s="75">
        <v>-3676</v>
      </c>
      <c r="AL29" s="75">
        <f>SUM(AL26:AL28)</f>
        <v>-4270</v>
      </c>
      <c r="AM29" s="32">
        <v>-4861</v>
      </c>
      <c r="AN29" s="75">
        <f>SUM(AN26:AN28)</f>
        <v>-5627</v>
      </c>
      <c r="AO29" s="75">
        <f t="shared" si="12"/>
        <v>-7334</v>
      </c>
    </row>
    <row r="30" spans="1:41" x14ac:dyDescent="0.2">
      <c r="A30" s="5" t="s">
        <v>176</v>
      </c>
      <c r="B30" s="32">
        <f t="shared" si="0"/>
        <v>0</v>
      </c>
      <c r="C30" s="32">
        <f t="shared" si="1"/>
        <v>0</v>
      </c>
      <c r="D30" s="32">
        <f t="shared" si="2"/>
        <v>0</v>
      </c>
      <c r="E30" s="32">
        <f t="shared" si="3"/>
        <v>0</v>
      </c>
      <c r="F30" s="32">
        <f t="shared" si="4"/>
        <v>0</v>
      </c>
      <c r="G30" s="32">
        <f t="shared" si="5"/>
        <v>0</v>
      </c>
      <c r="H30" s="32">
        <f t="shared" si="6"/>
        <v>0</v>
      </c>
      <c r="I30" s="32">
        <f t="shared" si="7"/>
        <v>0</v>
      </c>
      <c r="J30" s="32">
        <f t="shared" si="8"/>
        <v>0</v>
      </c>
      <c r="K30" s="32">
        <f t="shared" si="9"/>
        <v>0</v>
      </c>
      <c r="L30" s="32">
        <f t="shared" si="10"/>
        <v>-16</v>
      </c>
      <c r="M30" s="32">
        <f t="shared" si="11"/>
        <v>-37</v>
      </c>
      <c r="N30" s="32">
        <v>66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K30" s="32">
        <v>-16</v>
      </c>
      <c r="AL30" s="32">
        <v>-38</v>
      </c>
      <c r="AM30" s="32">
        <v>1</v>
      </c>
      <c r="AN30" s="32">
        <v>17</v>
      </c>
      <c r="AO30" s="32">
        <f t="shared" si="12"/>
        <v>49</v>
      </c>
    </row>
    <row r="31" spans="1:41" x14ac:dyDescent="0.2">
      <c r="A31" s="37" t="s">
        <v>177</v>
      </c>
      <c r="B31" s="75">
        <f t="shared" si="0"/>
        <v>9025</v>
      </c>
      <c r="C31" s="75">
        <f t="shared" si="1"/>
        <v>6526</v>
      </c>
      <c r="D31" s="75">
        <f t="shared" si="2"/>
        <v>8497</v>
      </c>
      <c r="E31" s="75">
        <f t="shared" si="3"/>
        <v>10395</v>
      </c>
      <c r="F31" s="75">
        <f t="shared" si="4"/>
        <v>7431</v>
      </c>
      <c r="G31" s="75">
        <f t="shared" si="5"/>
        <v>6556</v>
      </c>
      <c r="H31" s="75">
        <f t="shared" si="6"/>
        <v>10417</v>
      </c>
      <c r="I31" s="75">
        <f t="shared" si="7"/>
        <v>423</v>
      </c>
      <c r="J31" s="75">
        <f t="shared" si="8"/>
        <v>1771</v>
      </c>
      <c r="K31" s="75">
        <f t="shared" si="9"/>
        <v>4722</v>
      </c>
      <c r="L31" s="32">
        <f t="shared" si="10"/>
        <v>5849</v>
      </c>
      <c r="M31" s="32">
        <f t="shared" si="11"/>
        <v>15887</v>
      </c>
      <c r="N31" s="32">
        <v>-954</v>
      </c>
      <c r="O31" s="37"/>
      <c r="P31" s="75">
        <v>3555</v>
      </c>
      <c r="Q31" s="75">
        <v>5470</v>
      </c>
      <c r="R31" s="75">
        <v>3020</v>
      </c>
      <c r="S31" s="75">
        <v>3506</v>
      </c>
      <c r="T31" s="75">
        <v>3920</v>
      </c>
      <c r="U31" s="75">
        <v>4577</v>
      </c>
      <c r="V31" s="75">
        <v>1229</v>
      </c>
      <c r="W31" s="75">
        <v>9166</v>
      </c>
      <c r="X31" s="75">
        <v>2988</v>
      </c>
      <c r="Y31" s="75">
        <v>4443</v>
      </c>
      <c r="Z31" s="75">
        <v>1425</v>
      </c>
      <c r="AA31" s="75">
        <v>5131</v>
      </c>
      <c r="AB31" s="75">
        <v>2876</v>
      </c>
      <c r="AC31" s="75">
        <v>7541</v>
      </c>
      <c r="AD31" s="75">
        <v>-2350</v>
      </c>
      <c r="AE31" s="75">
        <v>2773</v>
      </c>
      <c r="AF31" s="75">
        <v>1416</v>
      </c>
      <c r="AG31" s="75">
        <v>355</v>
      </c>
      <c r="AH31" s="75">
        <v>-689</v>
      </c>
      <c r="AI31" s="75">
        <v>5411</v>
      </c>
      <c r="AJ31" s="75">
        <v>2756</v>
      </c>
      <c r="AK31" s="75">
        <v>3093</v>
      </c>
      <c r="AL31" s="75">
        <v>13086</v>
      </c>
      <c r="AM31" s="75">
        <v>2801</v>
      </c>
      <c r="AN31" s="75">
        <f>AN29+AN24+AN30</f>
        <v>-1617</v>
      </c>
      <c r="AO31" s="75">
        <f t="shared" si="12"/>
        <v>663</v>
      </c>
    </row>
    <row r="32" spans="1:41" x14ac:dyDescent="0.2">
      <c r="A32" s="5" t="s">
        <v>178</v>
      </c>
      <c r="B32" s="32">
        <f t="shared" si="0"/>
        <v>-1585</v>
      </c>
      <c r="C32" s="32">
        <f t="shared" si="1"/>
        <v>-1526</v>
      </c>
      <c r="D32" s="32">
        <f t="shared" si="2"/>
        <v>-1833</v>
      </c>
      <c r="E32" s="32">
        <f t="shared" si="3"/>
        <v>-2026</v>
      </c>
      <c r="F32" s="32">
        <f t="shared" si="4"/>
        <v>-2002</v>
      </c>
      <c r="G32" s="32">
        <f t="shared" si="5"/>
        <v>-1654</v>
      </c>
      <c r="H32" s="32">
        <f t="shared" si="6"/>
        <v>-2524</v>
      </c>
      <c r="I32" s="32">
        <f t="shared" si="7"/>
        <v>-1123</v>
      </c>
      <c r="J32" s="32">
        <f t="shared" si="8"/>
        <v>-1585</v>
      </c>
      <c r="K32" s="32">
        <f t="shared" si="9"/>
        <v>-2686</v>
      </c>
      <c r="L32" s="32">
        <f t="shared" si="10"/>
        <v>-2842</v>
      </c>
      <c r="M32" s="32">
        <f t="shared" si="11"/>
        <v>-2886</v>
      </c>
      <c r="N32" s="32">
        <v>-2416</v>
      </c>
      <c r="P32" s="32">
        <v>-804</v>
      </c>
      <c r="Q32" s="32">
        <v>-781</v>
      </c>
      <c r="R32" s="32">
        <v>-651</v>
      </c>
      <c r="S32" s="32">
        <v>-875</v>
      </c>
      <c r="T32" s="32">
        <v>-822</v>
      </c>
      <c r="U32" s="32">
        <v>-1011</v>
      </c>
      <c r="V32" s="32">
        <v>-302</v>
      </c>
      <c r="W32" s="32">
        <v>-1724</v>
      </c>
      <c r="X32" s="32">
        <v>-795</v>
      </c>
      <c r="Y32" s="32">
        <v>-1207</v>
      </c>
      <c r="Z32" s="32">
        <v>-117</v>
      </c>
      <c r="AA32" s="32">
        <v>-1537</v>
      </c>
      <c r="AB32" s="32">
        <v>-754</v>
      </c>
      <c r="AC32" s="32">
        <v>-1770</v>
      </c>
      <c r="AD32" s="32">
        <v>369</v>
      </c>
      <c r="AE32" s="32">
        <v>-1492</v>
      </c>
      <c r="AF32" s="32">
        <v>-857</v>
      </c>
      <c r="AG32" s="32">
        <v>-728</v>
      </c>
      <c r="AH32" s="32">
        <v>-1082</v>
      </c>
      <c r="AI32" s="32">
        <v>-1604</v>
      </c>
      <c r="AJ32" s="32">
        <v>-1461</v>
      </c>
      <c r="AK32" s="32">
        <v>-1381</v>
      </c>
      <c r="AL32" s="32">
        <v>-1414</v>
      </c>
      <c r="AM32" s="32">
        <v>-1472</v>
      </c>
      <c r="AN32" s="32">
        <v>-502</v>
      </c>
      <c r="AO32" s="32">
        <f t="shared" si="12"/>
        <v>-1914</v>
      </c>
    </row>
    <row r="33" spans="1:41" x14ac:dyDescent="0.2">
      <c r="A33" s="37" t="s">
        <v>179</v>
      </c>
      <c r="B33" s="75">
        <f t="shared" si="0"/>
        <v>7440</v>
      </c>
      <c r="C33" s="75">
        <f t="shared" si="1"/>
        <v>5000</v>
      </c>
      <c r="D33" s="75">
        <f t="shared" si="2"/>
        <v>6664</v>
      </c>
      <c r="E33" s="75">
        <f t="shared" si="3"/>
        <v>8369</v>
      </c>
      <c r="F33" s="75">
        <f t="shared" si="4"/>
        <v>5429</v>
      </c>
      <c r="G33" s="75">
        <f t="shared" si="5"/>
        <v>4902</v>
      </c>
      <c r="H33" s="75">
        <f t="shared" si="6"/>
        <v>7893</v>
      </c>
      <c r="I33" s="75">
        <f t="shared" si="7"/>
        <v>-700</v>
      </c>
      <c r="J33" s="75">
        <f t="shared" si="8"/>
        <v>186</v>
      </c>
      <c r="K33" s="75">
        <f t="shared" si="9"/>
        <v>2036</v>
      </c>
      <c r="L33" s="32">
        <f t="shared" si="10"/>
        <v>3007</v>
      </c>
      <c r="M33" s="32">
        <f t="shared" si="11"/>
        <v>13001</v>
      </c>
      <c r="N33" s="32">
        <v>-3370</v>
      </c>
      <c r="O33" s="37"/>
      <c r="P33" s="75">
        <v>2751</v>
      </c>
      <c r="Q33" s="75">
        <v>4689</v>
      </c>
      <c r="R33" s="75">
        <v>2369</v>
      </c>
      <c r="S33" s="75">
        <v>2631</v>
      </c>
      <c r="T33" s="75">
        <v>3098</v>
      </c>
      <c r="U33" s="75">
        <v>3566</v>
      </c>
      <c r="V33" s="75">
        <v>927</v>
      </c>
      <c r="W33" s="75">
        <v>7442</v>
      </c>
      <c r="X33" s="75">
        <v>2193</v>
      </c>
      <c r="Y33" s="75">
        <v>3236</v>
      </c>
      <c r="Z33" s="75">
        <v>1308</v>
      </c>
      <c r="AA33" s="75">
        <v>3594</v>
      </c>
      <c r="AB33" s="75">
        <v>2122</v>
      </c>
      <c r="AC33" s="75">
        <v>5771</v>
      </c>
      <c r="AD33" s="75">
        <v>-1981</v>
      </c>
      <c r="AE33" s="75">
        <v>1281</v>
      </c>
      <c r="AF33" s="75">
        <v>559</v>
      </c>
      <c r="AG33" s="75">
        <v>-373</v>
      </c>
      <c r="AH33" s="75">
        <v>-1771</v>
      </c>
      <c r="AI33" s="75">
        <v>3807</v>
      </c>
      <c r="AJ33" s="32">
        <v>1295</v>
      </c>
      <c r="AK33" s="32">
        <v>1712</v>
      </c>
      <c r="AL33" s="32">
        <f>AL31+AL32</f>
        <v>11672</v>
      </c>
      <c r="AM33" s="32">
        <v>1329</v>
      </c>
      <c r="AN33" s="32">
        <f>AN31+AN32</f>
        <v>-2119</v>
      </c>
      <c r="AO33" s="32">
        <f t="shared" si="12"/>
        <v>-1251</v>
      </c>
    </row>
    <row r="34" spans="1:41" x14ac:dyDescent="0.2">
      <c r="A34" s="35" t="s">
        <v>180</v>
      </c>
      <c r="B34" s="76">
        <f t="shared" si="0"/>
        <v>7440</v>
      </c>
      <c r="C34" s="76">
        <f t="shared" si="1"/>
        <v>5000</v>
      </c>
      <c r="D34" s="76">
        <f t="shared" si="2"/>
        <v>6664</v>
      </c>
      <c r="E34" s="76">
        <f t="shared" si="3"/>
        <v>8369</v>
      </c>
      <c r="F34" s="76">
        <f t="shared" si="4"/>
        <v>5429</v>
      </c>
      <c r="G34" s="76">
        <f t="shared" si="5"/>
        <v>4902</v>
      </c>
      <c r="H34" s="76">
        <f t="shared" si="6"/>
        <v>7893</v>
      </c>
      <c r="I34" s="76">
        <f t="shared" si="7"/>
        <v>-700</v>
      </c>
      <c r="J34" s="76">
        <f t="shared" si="8"/>
        <v>186</v>
      </c>
      <c r="K34" s="76">
        <f t="shared" si="9"/>
        <v>2036</v>
      </c>
      <c r="L34" s="76">
        <f t="shared" si="10"/>
        <v>3007</v>
      </c>
      <c r="M34" s="76">
        <f t="shared" si="11"/>
        <v>13001</v>
      </c>
      <c r="N34" s="76">
        <v>-3370</v>
      </c>
      <c r="O34" s="30"/>
      <c r="P34" s="76">
        <v>2751</v>
      </c>
      <c r="Q34" s="76">
        <v>4689</v>
      </c>
      <c r="R34" s="76">
        <v>2369</v>
      </c>
      <c r="S34" s="76">
        <v>2631</v>
      </c>
      <c r="T34" s="76">
        <v>3098</v>
      </c>
      <c r="U34" s="76">
        <v>3566</v>
      </c>
      <c r="V34" s="76">
        <v>927</v>
      </c>
      <c r="W34" s="76">
        <v>7442</v>
      </c>
      <c r="X34" s="76">
        <v>2193</v>
      </c>
      <c r="Y34" s="76">
        <v>3236</v>
      </c>
      <c r="Z34" s="76">
        <v>1308</v>
      </c>
      <c r="AA34" s="76">
        <v>3594</v>
      </c>
      <c r="AB34" s="76">
        <v>2122</v>
      </c>
      <c r="AC34" s="76">
        <v>5771</v>
      </c>
      <c r="AD34" s="76">
        <v>-1981</v>
      </c>
      <c r="AE34" s="76">
        <v>1281</v>
      </c>
      <c r="AF34" s="76">
        <v>559</v>
      </c>
      <c r="AG34" s="76">
        <v>-373</v>
      </c>
      <c r="AH34" s="76">
        <v>-1771</v>
      </c>
      <c r="AI34" s="76">
        <v>3807</v>
      </c>
      <c r="AJ34" s="77">
        <v>1295</v>
      </c>
      <c r="AK34" s="59">
        <v>1712</v>
      </c>
      <c r="AL34" s="59">
        <f>AL33</f>
        <v>11672</v>
      </c>
      <c r="AM34" s="59">
        <v>1329</v>
      </c>
      <c r="AN34" s="59">
        <f>AN33</f>
        <v>-2119</v>
      </c>
      <c r="AO34" s="59">
        <f t="shared" si="12"/>
        <v>-1251</v>
      </c>
    </row>
    <row r="35" spans="1:41" x14ac:dyDescent="0.2">
      <c r="B35" s="32">
        <f t="shared" si="0"/>
        <v>0</v>
      </c>
      <c r="C35" s="32">
        <f t="shared" si="1"/>
        <v>0</v>
      </c>
      <c r="D35" s="32">
        <f t="shared" si="2"/>
        <v>0</v>
      </c>
      <c r="E35" s="32">
        <f t="shared" si="3"/>
        <v>0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0"/>
        <v>0</v>
      </c>
      <c r="M35" s="32">
        <f t="shared" si="11"/>
        <v>0</v>
      </c>
      <c r="N35" s="32">
        <f t="shared" si="11"/>
        <v>0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K35" s="32"/>
      <c r="AL35" s="32"/>
      <c r="AM35" s="32"/>
      <c r="AN35" s="32"/>
      <c r="AO35" s="32">
        <f t="shared" si="12"/>
        <v>0</v>
      </c>
    </row>
    <row r="36" spans="1:41" x14ac:dyDescent="0.2">
      <c r="A36" s="39" t="s">
        <v>181</v>
      </c>
      <c r="B36" s="79">
        <f t="shared" si="0"/>
        <v>0</v>
      </c>
      <c r="C36" s="79">
        <f t="shared" si="1"/>
        <v>0</v>
      </c>
      <c r="D36" s="79">
        <f t="shared" si="2"/>
        <v>0</v>
      </c>
      <c r="E36" s="79">
        <f t="shared" si="3"/>
        <v>0</v>
      </c>
      <c r="F36" s="79">
        <f t="shared" si="4"/>
        <v>0</v>
      </c>
      <c r="G36" s="79">
        <f t="shared" si="5"/>
        <v>0</v>
      </c>
      <c r="H36" s="79">
        <f t="shared" si="6"/>
        <v>0</v>
      </c>
      <c r="I36" s="79">
        <f t="shared" si="7"/>
        <v>0</v>
      </c>
      <c r="J36" s="79">
        <f t="shared" si="8"/>
        <v>0</v>
      </c>
      <c r="K36" s="79">
        <f t="shared" si="9"/>
        <v>0</v>
      </c>
      <c r="L36" s="32">
        <f t="shared" si="10"/>
        <v>0</v>
      </c>
      <c r="M36" s="32">
        <f t="shared" si="11"/>
        <v>0</v>
      </c>
      <c r="N36" s="32">
        <f t="shared" si="11"/>
        <v>0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K36" s="32"/>
      <c r="AL36" s="32"/>
      <c r="AM36" s="32"/>
      <c r="AN36" s="32"/>
      <c r="AO36" s="32">
        <f t="shared" si="12"/>
        <v>0</v>
      </c>
    </row>
    <row r="37" spans="1:41" x14ac:dyDescent="0.2">
      <c r="A37" s="5" t="s">
        <v>182</v>
      </c>
      <c r="B37" s="32">
        <f t="shared" si="0"/>
        <v>7332</v>
      </c>
      <c r="C37" s="32">
        <f t="shared" si="1"/>
        <v>4979</v>
      </c>
      <c r="D37" s="32">
        <f t="shared" si="2"/>
        <v>6629</v>
      </c>
      <c r="E37" s="32">
        <f t="shared" si="3"/>
        <v>8345</v>
      </c>
      <c r="F37" s="32">
        <f t="shared" si="4"/>
        <v>5399</v>
      </c>
      <c r="G37" s="32">
        <f t="shared" si="5"/>
        <v>4902</v>
      </c>
      <c r="H37" s="32">
        <f t="shared" si="6"/>
        <v>7890</v>
      </c>
      <c r="I37" s="32">
        <f t="shared" si="7"/>
        <v>-702</v>
      </c>
      <c r="J37" s="32">
        <f t="shared" si="8"/>
        <v>795</v>
      </c>
      <c r="K37" s="32">
        <f t="shared" si="9"/>
        <v>2036</v>
      </c>
      <c r="L37" s="80">
        <f t="shared" si="10"/>
        <v>3007</v>
      </c>
      <c r="M37" s="80">
        <f t="shared" si="11"/>
        <v>12948</v>
      </c>
      <c r="N37" s="80">
        <v>-3370</v>
      </c>
      <c r="P37" s="32">
        <v>2723</v>
      </c>
      <c r="Q37" s="32">
        <v>4609</v>
      </c>
      <c r="R37" s="32">
        <v>2342</v>
      </c>
      <c r="S37" s="32">
        <v>2637</v>
      </c>
      <c r="T37" s="32">
        <v>3083</v>
      </c>
      <c r="U37" s="32">
        <v>3546</v>
      </c>
      <c r="V37" s="32">
        <v>927</v>
      </c>
      <c r="W37" s="32">
        <v>7418</v>
      </c>
      <c r="X37" s="32">
        <v>2188</v>
      </c>
      <c r="Y37" s="32">
        <v>3211</v>
      </c>
      <c r="Z37" s="32">
        <v>1307</v>
      </c>
      <c r="AA37" s="32">
        <v>3595</v>
      </c>
      <c r="AB37" s="32">
        <v>2118</v>
      </c>
      <c r="AC37" s="32">
        <v>5772</v>
      </c>
      <c r="AD37" s="32">
        <v>-1982</v>
      </c>
      <c r="AE37" s="32">
        <v>1280</v>
      </c>
      <c r="AF37" s="32">
        <v>1142</v>
      </c>
      <c r="AG37" s="32">
        <v>-347</v>
      </c>
      <c r="AH37" s="32">
        <v>-1772</v>
      </c>
      <c r="AI37" s="32">
        <v>3808</v>
      </c>
      <c r="AJ37" s="80">
        <v>1295</v>
      </c>
      <c r="AK37" s="80">
        <v>1712</v>
      </c>
      <c r="AL37" s="80">
        <v>11663</v>
      </c>
      <c r="AM37" s="80">
        <v>1285</v>
      </c>
      <c r="AN37" s="80">
        <f>AN34-AN38</f>
        <v>-2119</v>
      </c>
      <c r="AO37" s="80">
        <f t="shared" si="12"/>
        <v>-1251</v>
      </c>
    </row>
    <row r="38" spans="1:41" x14ac:dyDescent="0.2">
      <c r="A38" s="5" t="s">
        <v>183</v>
      </c>
      <c r="B38" s="32">
        <f t="shared" si="0"/>
        <v>108</v>
      </c>
      <c r="C38" s="32">
        <f t="shared" si="1"/>
        <v>21</v>
      </c>
      <c r="D38" s="32">
        <f t="shared" si="2"/>
        <v>35</v>
      </c>
      <c r="E38" s="32">
        <f t="shared" si="3"/>
        <v>24</v>
      </c>
      <c r="F38" s="32">
        <f t="shared" si="4"/>
        <v>30</v>
      </c>
      <c r="G38" s="32">
        <f t="shared" si="5"/>
        <v>0</v>
      </c>
      <c r="H38" s="32">
        <f t="shared" si="6"/>
        <v>3</v>
      </c>
      <c r="I38" s="32">
        <f t="shared" si="7"/>
        <v>2</v>
      </c>
      <c r="J38" s="32">
        <f t="shared" si="8"/>
        <v>-609</v>
      </c>
      <c r="K38" s="32">
        <f t="shared" si="9"/>
        <v>0</v>
      </c>
      <c r="L38" s="32">
        <f t="shared" si="10"/>
        <v>0</v>
      </c>
      <c r="M38" s="32">
        <f t="shared" si="11"/>
        <v>53</v>
      </c>
      <c r="N38" s="32">
        <v>0</v>
      </c>
      <c r="P38" s="32">
        <v>28</v>
      </c>
      <c r="Q38" s="32">
        <v>80</v>
      </c>
      <c r="R38" s="32">
        <v>27</v>
      </c>
      <c r="S38" s="32">
        <v>-6</v>
      </c>
      <c r="T38" s="32">
        <v>15</v>
      </c>
      <c r="U38" s="32">
        <v>20</v>
      </c>
      <c r="V38" s="32">
        <v>0</v>
      </c>
      <c r="W38" s="32">
        <v>24</v>
      </c>
      <c r="X38" s="32">
        <v>5</v>
      </c>
      <c r="Y38" s="32">
        <v>25</v>
      </c>
      <c r="Z38" s="32">
        <v>1</v>
      </c>
      <c r="AA38" s="32">
        <v>-1</v>
      </c>
      <c r="AB38" s="32">
        <v>4</v>
      </c>
      <c r="AC38" s="32">
        <v>-1</v>
      </c>
      <c r="AD38" s="32">
        <v>1</v>
      </c>
      <c r="AE38" s="32">
        <v>1</v>
      </c>
      <c r="AF38" s="32">
        <v>-583</v>
      </c>
      <c r="AG38" s="32">
        <v>-26</v>
      </c>
      <c r="AH38" s="32">
        <v>1</v>
      </c>
      <c r="AI38" s="32">
        <v>-1</v>
      </c>
      <c r="AJ38" s="32">
        <v>0</v>
      </c>
      <c r="AK38" s="32">
        <v>0</v>
      </c>
      <c r="AL38" s="32">
        <v>9</v>
      </c>
      <c r="AM38" s="32">
        <v>44</v>
      </c>
      <c r="AN38" s="32">
        <v>0</v>
      </c>
      <c r="AO38" s="32">
        <f t="shared" si="12"/>
        <v>0</v>
      </c>
    </row>
    <row r="39" spans="1:41" x14ac:dyDescent="0.2">
      <c r="A39" s="35" t="s">
        <v>179</v>
      </c>
      <c r="B39" s="76">
        <f t="shared" si="0"/>
        <v>7440</v>
      </c>
      <c r="C39" s="76">
        <f t="shared" si="1"/>
        <v>5000</v>
      </c>
      <c r="D39" s="76">
        <f t="shared" si="2"/>
        <v>6664</v>
      </c>
      <c r="E39" s="76">
        <f t="shared" si="3"/>
        <v>8369</v>
      </c>
      <c r="F39" s="76">
        <f t="shared" si="4"/>
        <v>5429</v>
      </c>
      <c r="G39" s="76">
        <f t="shared" si="5"/>
        <v>4902</v>
      </c>
      <c r="H39" s="76">
        <f t="shared" si="6"/>
        <v>7893</v>
      </c>
      <c r="I39" s="76">
        <f t="shared" si="7"/>
        <v>-700</v>
      </c>
      <c r="J39" s="76">
        <f t="shared" si="8"/>
        <v>186</v>
      </c>
      <c r="K39" s="76">
        <f t="shared" si="9"/>
        <v>2036</v>
      </c>
      <c r="L39" s="76">
        <f t="shared" si="10"/>
        <v>3007</v>
      </c>
      <c r="M39" s="76">
        <f t="shared" si="11"/>
        <v>13001</v>
      </c>
      <c r="N39" s="76">
        <v>-3370</v>
      </c>
      <c r="O39" s="30"/>
      <c r="P39" s="76">
        <v>2751</v>
      </c>
      <c r="Q39" s="76">
        <v>4689</v>
      </c>
      <c r="R39" s="76">
        <v>2369</v>
      </c>
      <c r="S39" s="76">
        <v>2631</v>
      </c>
      <c r="T39" s="76">
        <v>3098</v>
      </c>
      <c r="U39" s="76">
        <v>3566</v>
      </c>
      <c r="V39" s="76">
        <v>927</v>
      </c>
      <c r="W39" s="76">
        <v>7442</v>
      </c>
      <c r="X39" s="76">
        <v>2193</v>
      </c>
      <c r="Y39" s="76">
        <v>3236</v>
      </c>
      <c r="Z39" s="76">
        <v>1308</v>
      </c>
      <c r="AA39" s="76">
        <v>3594</v>
      </c>
      <c r="AB39" s="76">
        <v>2122</v>
      </c>
      <c r="AC39" s="76">
        <v>5771</v>
      </c>
      <c r="AD39" s="76">
        <v>-1981</v>
      </c>
      <c r="AE39" s="76">
        <v>1281</v>
      </c>
      <c r="AF39" s="76">
        <v>559</v>
      </c>
      <c r="AG39" s="76">
        <v>-373</v>
      </c>
      <c r="AH39" s="76">
        <v>-1771</v>
      </c>
      <c r="AI39" s="76">
        <v>3807</v>
      </c>
      <c r="AJ39" s="59">
        <v>1295</v>
      </c>
      <c r="AK39" s="59">
        <v>1712</v>
      </c>
      <c r="AL39" s="59">
        <f>SUM(AL37:AL38)</f>
        <v>11672</v>
      </c>
      <c r="AM39" s="59">
        <v>1329</v>
      </c>
      <c r="AN39" s="59">
        <f>SUM(AN37:AN38)</f>
        <v>-2119</v>
      </c>
      <c r="AO39" s="59">
        <f t="shared" si="12"/>
        <v>-1251</v>
      </c>
    </row>
    <row r="40" spans="1:41" x14ac:dyDescent="0.2">
      <c r="B40" s="32">
        <f t="shared" si="0"/>
        <v>0</v>
      </c>
      <c r="C40" s="32">
        <f t="shared" si="1"/>
        <v>0</v>
      </c>
      <c r="D40" s="32">
        <f t="shared" si="2"/>
        <v>0</v>
      </c>
      <c r="E40" s="32">
        <f t="shared" si="3"/>
        <v>0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0"/>
        <v>0</v>
      </c>
      <c r="M40" s="32">
        <f t="shared" si="11"/>
        <v>0</v>
      </c>
      <c r="N40" s="32">
        <f t="shared" si="11"/>
        <v>0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K40" s="32"/>
      <c r="AL40" s="32"/>
      <c r="AM40" s="32"/>
      <c r="AN40" s="32"/>
      <c r="AO40" s="32">
        <f t="shared" si="12"/>
        <v>0</v>
      </c>
    </row>
    <row r="41" spans="1:41" x14ac:dyDescent="0.2">
      <c r="A41" s="39" t="s">
        <v>184</v>
      </c>
      <c r="B41" s="79">
        <f t="shared" si="0"/>
        <v>0</v>
      </c>
      <c r="C41" s="79">
        <f t="shared" si="1"/>
        <v>0</v>
      </c>
      <c r="D41" s="79">
        <f t="shared" si="2"/>
        <v>0</v>
      </c>
      <c r="E41" s="79">
        <f t="shared" si="3"/>
        <v>0</v>
      </c>
      <c r="F41" s="79">
        <f t="shared" si="4"/>
        <v>0</v>
      </c>
      <c r="G41" s="79">
        <f t="shared" si="5"/>
        <v>0</v>
      </c>
      <c r="H41" s="79">
        <f t="shared" si="6"/>
        <v>0</v>
      </c>
      <c r="I41" s="79">
        <f t="shared" si="7"/>
        <v>0</v>
      </c>
      <c r="J41" s="79">
        <f t="shared" si="8"/>
        <v>0</v>
      </c>
      <c r="K41" s="79">
        <f t="shared" si="9"/>
        <v>0</v>
      </c>
      <c r="L41" s="32">
        <f t="shared" si="10"/>
        <v>0</v>
      </c>
      <c r="M41" s="32">
        <f t="shared" si="11"/>
        <v>0</v>
      </c>
      <c r="N41" s="32">
        <f t="shared" si="11"/>
        <v>0</v>
      </c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K41" s="32"/>
      <c r="AL41" s="32"/>
      <c r="AM41" s="32"/>
      <c r="AN41" s="32"/>
      <c r="AO41" s="32">
        <f t="shared" si="12"/>
        <v>0</v>
      </c>
    </row>
    <row r="42" spans="1:41" x14ac:dyDescent="0.2">
      <c r="A42" s="5" t="s">
        <v>182</v>
      </c>
      <c r="B42" s="32">
        <f t="shared" si="0"/>
        <v>7332</v>
      </c>
      <c r="C42" s="32">
        <f t="shared" si="1"/>
        <v>4979</v>
      </c>
      <c r="D42" s="32">
        <f t="shared" si="2"/>
        <v>6629</v>
      </c>
      <c r="E42" s="32">
        <f t="shared" si="3"/>
        <v>8345</v>
      </c>
      <c r="F42" s="32">
        <f t="shared" si="4"/>
        <v>5399</v>
      </c>
      <c r="G42" s="32">
        <f t="shared" si="5"/>
        <v>4902</v>
      </c>
      <c r="H42" s="32">
        <f t="shared" si="6"/>
        <v>7890</v>
      </c>
      <c r="I42" s="32">
        <f t="shared" si="7"/>
        <v>-702</v>
      </c>
      <c r="J42" s="32">
        <f t="shared" si="8"/>
        <v>795</v>
      </c>
      <c r="K42" s="32">
        <f t="shared" si="9"/>
        <v>2036</v>
      </c>
      <c r="L42" s="80">
        <f t="shared" si="10"/>
        <v>3007</v>
      </c>
      <c r="M42" s="80">
        <f t="shared" si="11"/>
        <v>12948</v>
      </c>
      <c r="N42" s="80">
        <v>-3370</v>
      </c>
      <c r="P42" s="32">
        <v>2723</v>
      </c>
      <c r="Q42" s="32">
        <v>4609</v>
      </c>
      <c r="R42" s="32">
        <v>2342</v>
      </c>
      <c r="S42" s="32">
        <v>2637</v>
      </c>
      <c r="T42" s="32">
        <v>3083</v>
      </c>
      <c r="U42" s="32">
        <v>3546</v>
      </c>
      <c r="V42" s="32">
        <v>927</v>
      </c>
      <c r="W42" s="32">
        <v>7418</v>
      </c>
      <c r="X42" s="32">
        <v>2188</v>
      </c>
      <c r="Y42" s="32">
        <v>3211</v>
      </c>
      <c r="Z42" s="32">
        <v>1307</v>
      </c>
      <c r="AA42" s="32">
        <v>3595</v>
      </c>
      <c r="AB42" s="32">
        <v>2118</v>
      </c>
      <c r="AC42" s="32">
        <v>5772</v>
      </c>
      <c r="AD42" s="32">
        <v>-1982</v>
      </c>
      <c r="AE42" s="32">
        <v>1280</v>
      </c>
      <c r="AF42" s="32">
        <v>1142</v>
      </c>
      <c r="AG42" s="32">
        <v>-347</v>
      </c>
      <c r="AH42" s="32">
        <v>-1772</v>
      </c>
      <c r="AI42" s="32">
        <v>3808</v>
      </c>
      <c r="AJ42" s="80">
        <v>1295</v>
      </c>
      <c r="AK42" s="80">
        <v>1712</v>
      </c>
      <c r="AL42" s="80">
        <v>11663</v>
      </c>
      <c r="AM42" s="80">
        <v>1285</v>
      </c>
      <c r="AN42" s="80">
        <f>AN37</f>
        <v>-2119</v>
      </c>
      <c r="AO42" s="80">
        <f t="shared" si="12"/>
        <v>-1251</v>
      </c>
    </row>
    <row r="43" spans="1:41" x14ac:dyDescent="0.2">
      <c r="A43" s="5" t="s">
        <v>183</v>
      </c>
      <c r="B43" s="32">
        <f t="shared" si="0"/>
        <v>108</v>
      </c>
      <c r="C43" s="32">
        <f t="shared" si="1"/>
        <v>21</v>
      </c>
      <c r="D43" s="32">
        <f t="shared" si="2"/>
        <v>35</v>
      </c>
      <c r="E43" s="32">
        <f t="shared" si="3"/>
        <v>24</v>
      </c>
      <c r="F43" s="32">
        <f t="shared" si="4"/>
        <v>30</v>
      </c>
      <c r="G43" s="32">
        <f t="shared" si="5"/>
        <v>0</v>
      </c>
      <c r="H43" s="32">
        <f t="shared" si="6"/>
        <v>3</v>
      </c>
      <c r="I43" s="32">
        <f t="shared" si="7"/>
        <v>2</v>
      </c>
      <c r="J43" s="32">
        <f t="shared" si="8"/>
        <v>-609</v>
      </c>
      <c r="K43" s="32">
        <f t="shared" si="9"/>
        <v>0</v>
      </c>
      <c r="L43" s="32">
        <f t="shared" si="10"/>
        <v>0</v>
      </c>
      <c r="M43" s="32">
        <f t="shared" si="11"/>
        <v>53</v>
      </c>
      <c r="N43" s="32">
        <v>0</v>
      </c>
      <c r="P43" s="32">
        <v>28</v>
      </c>
      <c r="Q43" s="32">
        <v>80</v>
      </c>
      <c r="R43" s="32">
        <v>27</v>
      </c>
      <c r="S43" s="32">
        <v>-6</v>
      </c>
      <c r="T43" s="32">
        <v>15</v>
      </c>
      <c r="U43" s="32">
        <v>20</v>
      </c>
      <c r="V43" s="32">
        <v>0</v>
      </c>
      <c r="W43" s="32">
        <v>24</v>
      </c>
      <c r="X43" s="32">
        <v>5</v>
      </c>
      <c r="Y43" s="32">
        <v>25</v>
      </c>
      <c r="Z43" s="32">
        <v>1</v>
      </c>
      <c r="AA43" s="32">
        <v>-1</v>
      </c>
      <c r="AB43" s="32">
        <v>4</v>
      </c>
      <c r="AC43" s="32">
        <v>-1</v>
      </c>
      <c r="AD43" s="32">
        <v>1</v>
      </c>
      <c r="AE43" s="32">
        <v>1</v>
      </c>
      <c r="AF43" s="32">
        <v>-583</v>
      </c>
      <c r="AG43" s="32">
        <v>-26</v>
      </c>
      <c r="AH43" s="32">
        <v>1</v>
      </c>
      <c r="AI43" s="32">
        <v>-1</v>
      </c>
      <c r="AJ43" s="32">
        <v>0</v>
      </c>
      <c r="AK43" s="32">
        <v>0</v>
      </c>
      <c r="AL43" s="32">
        <v>9</v>
      </c>
      <c r="AM43" s="32">
        <v>44</v>
      </c>
      <c r="AN43" s="32">
        <v>0</v>
      </c>
      <c r="AO43" s="32">
        <f t="shared" si="12"/>
        <v>0</v>
      </c>
    </row>
    <row r="44" spans="1:41" x14ac:dyDescent="0.2">
      <c r="A44" s="35" t="s">
        <v>180</v>
      </c>
      <c r="B44" s="76">
        <f t="shared" si="0"/>
        <v>7440</v>
      </c>
      <c r="C44" s="76">
        <f t="shared" si="1"/>
        <v>5000</v>
      </c>
      <c r="D44" s="76">
        <f t="shared" si="2"/>
        <v>6664</v>
      </c>
      <c r="E44" s="76">
        <f t="shared" si="3"/>
        <v>8369</v>
      </c>
      <c r="F44" s="76">
        <f t="shared" si="4"/>
        <v>5429</v>
      </c>
      <c r="G44" s="76">
        <f t="shared" si="5"/>
        <v>4902</v>
      </c>
      <c r="H44" s="76">
        <f t="shared" si="6"/>
        <v>7893</v>
      </c>
      <c r="I44" s="76">
        <f t="shared" si="7"/>
        <v>-700</v>
      </c>
      <c r="J44" s="76">
        <f t="shared" si="8"/>
        <v>186</v>
      </c>
      <c r="K44" s="76">
        <f t="shared" si="9"/>
        <v>2036</v>
      </c>
      <c r="L44" s="76">
        <f t="shared" si="10"/>
        <v>3007</v>
      </c>
      <c r="M44" s="76">
        <f t="shared" si="11"/>
        <v>13001</v>
      </c>
      <c r="N44" s="76">
        <v>-3370</v>
      </c>
      <c r="O44" s="30"/>
      <c r="P44" s="76">
        <v>2751</v>
      </c>
      <c r="Q44" s="76">
        <v>4689</v>
      </c>
      <c r="R44" s="76">
        <v>2369</v>
      </c>
      <c r="S44" s="76">
        <v>2631</v>
      </c>
      <c r="T44" s="76">
        <v>3098</v>
      </c>
      <c r="U44" s="76">
        <v>3566</v>
      </c>
      <c r="V44" s="76">
        <v>927</v>
      </c>
      <c r="W44" s="76">
        <v>7442</v>
      </c>
      <c r="X44" s="76">
        <v>2193</v>
      </c>
      <c r="Y44" s="76">
        <v>3236</v>
      </c>
      <c r="Z44" s="76">
        <v>1308</v>
      </c>
      <c r="AA44" s="76">
        <v>3594</v>
      </c>
      <c r="AB44" s="76">
        <v>2122</v>
      </c>
      <c r="AC44" s="76">
        <v>5771</v>
      </c>
      <c r="AD44" s="76">
        <v>-1981</v>
      </c>
      <c r="AE44" s="76">
        <v>1281</v>
      </c>
      <c r="AF44" s="76">
        <v>559</v>
      </c>
      <c r="AG44" s="76">
        <v>-373</v>
      </c>
      <c r="AH44" s="76">
        <v>-1771</v>
      </c>
      <c r="AI44" s="76">
        <v>3807</v>
      </c>
      <c r="AJ44" s="59">
        <v>1295</v>
      </c>
      <c r="AK44" s="59">
        <v>1712</v>
      </c>
      <c r="AL44" s="59">
        <f>SUM(AL42:AL43)</f>
        <v>11672</v>
      </c>
      <c r="AM44" s="59">
        <v>1329</v>
      </c>
      <c r="AN44" s="59">
        <f>SUM(AN42:AN43)</f>
        <v>-2119</v>
      </c>
      <c r="AO44" s="59">
        <f t="shared" si="12"/>
        <v>-1251</v>
      </c>
    </row>
    <row r="45" spans="1:41" x14ac:dyDescent="0.2">
      <c r="A45" s="5"/>
      <c r="AA45" s="81"/>
    </row>
    <row r="46" spans="1:41" x14ac:dyDescent="0.2">
      <c r="A46" s="5"/>
      <c r="AA46" s="81"/>
    </row>
    <row r="47" spans="1:41" ht="18" x14ac:dyDescent="0.25">
      <c r="A47" s="51" t="s">
        <v>1</v>
      </c>
    </row>
    <row r="48" spans="1:41" ht="15" x14ac:dyDescent="0.25">
      <c r="A48" s="187" t="s">
        <v>62</v>
      </c>
    </row>
    <row r="50" spans="1:41" x14ac:dyDescent="0.2">
      <c r="A50" s="40" t="s">
        <v>76</v>
      </c>
      <c r="B50" s="71">
        <v>2011</v>
      </c>
      <c r="C50" s="71">
        <v>2012</v>
      </c>
      <c r="D50" s="71">
        <v>2013</v>
      </c>
      <c r="E50" s="71">
        <v>2014</v>
      </c>
      <c r="F50" s="71">
        <v>2015</v>
      </c>
      <c r="G50" s="71">
        <v>2016</v>
      </c>
      <c r="H50" s="71">
        <v>2017</v>
      </c>
      <c r="I50" s="71">
        <v>2018</v>
      </c>
      <c r="J50" s="71">
        <v>2019</v>
      </c>
      <c r="K50" s="71">
        <v>2020</v>
      </c>
      <c r="L50" s="71">
        <v>2021</v>
      </c>
      <c r="M50" s="71">
        <v>2022</v>
      </c>
      <c r="N50" s="71">
        <v>2023</v>
      </c>
      <c r="P50" s="88" t="s">
        <v>265</v>
      </c>
      <c r="Q50" s="88" t="s">
        <v>266</v>
      </c>
      <c r="R50" s="88" t="s">
        <v>267</v>
      </c>
      <c r="S50" s="88" t="s">
        <v>268</v>
      </c>
      <c r="T50" s="88" t="s">
        <v>269</v>
      </c>
      <c r="U50" s="88" t="s">
        <v>270</v>
      </c>
      <c r="V50" s="88" t="s">
        <v>271</v>
      </c>
      <c r="W50" s="88" t="s">
        <v>272</v>
      </c>
      <c r="X50" s="88" t="s">
        <v>273</v>
      </c>
      <c r="Y50" s="88" t="s">
        <v>274</v>
      </c>
      <c r="Z50" s="88" t="s">
        <v>275</v>
      </c>
      <c r="AA50" s="89" t="s">
        <v>276</v>
      </c>
      <c r="AB50" s="88" t="s">
        <v>277</v>
      </c>
      <c r="AC50" s="88" t="s">
        <v>278</v>
      </c>
      <c r="AD50" s="88" t="s">
        <v>279</v>
      </c>
      <c r="AE50" s="88" t="s">
        <v>280</v>
      </c>
      <c r="AF50" s="88" t="s">
        <v>281</v>
      </c>
      <c r="AG50" s="88" t="s">
        <v>282</v>
      </c>
      <c r="AH50" s="88" t="s">
        <v>283</v>
      </c>
      <c r="AI50" s="88" t="s">
        <v>284</v>
      </c>
      <c r="AJ50" s="88" t="s">
        <v>285</v>
      </c>
      <c r="AK50" s="88" t="s">
        <v>286</v>
      </c>
      <c r="AL50" s="88" t="s">
        <v>287</v>
      </c>
      <c r="AM50" s="88" t="s">
        <v>288</v>
      </c>
      <c r="AN50" s="88" t="str">
        <f>AN5</f>
        <v>1П 2023</v>
      </c>
      <c r="AO50" s="88" t="str">
        <f>AO5</f>
        <v>2П 2023</v>
      </c>
    </row>
    <row r="51" spans="1:41" x14ac:dyDescent="0.2">
      <c r="A51" s="37" t="s">
        <v>65</v>
      </c>
      <c r="B51" s="75">
        <f>SUM(ОФР!P51:Q51)</f>
        <v>10853</v>
      </c>
      <c r="C51" s="75">
        <f>SUM(ОФР!R51:S51)</f>
        <v>9400</v>
      </c>
      <c r="D51" s="75">
        <f>SUM(ОФР!T51:U51)</f>
        <v>12368</v>
      </c>
      <c r="E51" s="75">
        <f>SUM(ОФР!V51:W51)</f>
        <v>15796</v>
      </c>
      <c r="F51" s="75">
        <f>SUM(ОФР!X51:Y51)</f>
        <v>12999</v>
      </c>
      <c r="G51" s="75">
        <f>SUM(ОФР!Z51:AA51)</f>
        <v>12209</v>
      </c>
      <c r="H51" s="75">
        <f>SUM(ОФР!AB51:AC51)</f>
        <v>18001</v>
      </c>
      <c r="I51" s="75">
        <f>SUM(ОФР!AD51:AE51)</f>
        <v>17055</v>
      </c>
      <c r="J51" s="75">
        <f>SUM(ОФР!AF51:AG51)</f>
        <v>20057</v>
      </c>
      <c r="K51" s="75">
        <f>SUM(ОФР!AH51:AI51)</f>
        <v>21915</v>
      </c>
      <c r="L51" s="75">
        <f>SUM(AJ51:AK51)</f>
        <v>27782</v>
      </c>
      <c r="M51" s="75">
        <f>SUM(AL51:AM51)</f>
        <v>28203</v>
      </c>
      <c r="N51" s="75">
        <f>N17</f>
        <v>29971</v>
      </c>
      <c r="O51" s="37"/>
      <c r="P51" s="75">
        <v>4659</v>
      </c>
      <c r="Q51" s="75">
        <v>6194</v>
      </c>
      <c r="R51" s="75">
        <v>6194</v>
      </c>
      <c r="S51" s="75">
        <v>3206</v>
      </c>
      <c r="T51" s="75">
        <v>4360</v>
      </c>
      <c r="U51" s="75">
        <v>8008</v>
      </c>
      <c r="V51" s="75">
        <v>5040</v>
      </c>
      <c r="W51" s="75">
        <v>10756</v>
      </c>
      <c r="X51" s="75">
        <v>5571</v>
      </c>
      <c r="Y51" s="75">
        <v>7428</v>
      </c>
      <c r="Z51" s="75">
        <v>6797</v>
      </c>
      <c r="AA51" s="83">
        <v>5412</v>
      </c>
      <c r="AB51" s="75">
        <v>3780</v>
      </c>
      <c r="AC51" s="75">
        <v>14221</v>
      </c>
      <c r="AD51" s="75">
        <v>12016</v>
      </c>
      <c r="AE51" s="75">
        <v>5039</v>
      </c>
      <c r="AF51" s="75">
        <v>7435</v>
      </c>
      <c r="AG51" s="75">
        <v>12622</v>
      </c>
      <c r="AH51" s="75">
        <v>4057</v>
      </c>
      <c r="AI51" s="75">
        <v>17858</v>
      </c>
      <c r="AJ51" s="75">
        <f>AJ17</f>
        <v>13798</v>
      </c>
      <c r="AK51" s="75">
        <f>AK17</f>
        <v>13984</v>
      </c>
      <c r="AL51" s="75">
        <f>AL17</f>
        <v>9758</v>
      </c>
      <c r="AM51" s="75">
        <v>18445</v>
      </c>
      <c r="AN51" s="75">
        <f>AN17</f>
        <v>10995</v>
      </c>
      <c r="AO51" s="75">
        <f t="shared" ref="AO51:AO58" si="13">N51-AN51</f>
        <v>18976</v>
      </c>
    </row>
    <row r="52" spans="1:41" x14ac:dyDescent="0.2">
      <c r="A52" s="5" t="s">
        <v>239</v>
      </c>
      <c r="B52" s="32">
        <f>SUM(ОФР!P52:Q52)</f>
        <v>-2328</v>
      </c>
      <c r="C52" s="32">
        <f>SUM(ОФР!R52:S52)</f>
        <v>-2324</v>
      </c>
      <c r="D52" s="32">
        <f>SUM(ОФР!T52:U52)</f>
        <v>-3157</v>
      </c>
      <c r="E52" s="32">
        <f>SUM(ОФР!V52:W52)</f>
        <v>-4178</v>
      </c>
      <c r="F52" s="32">
        <f>SUM(ОФР!X52:Y52)</f>
        <v>-4348</v>
      </c>
      <c r="G52" s="32">
        <f>SUM(ОФР!Z52:AA52)</f>
        <v>-4454</v>
      </c>
      <c r="H52" s="32">
        <f>SUM(ОФР!AB52:AC52)</f>
        <v>-5052</v>
      </c>
      <c r="I52" s="32">
        <f>SUM(ОФР!AD52:AE52)</f>
        <v>-6922</v>
      </c>
      <c r="J52" s="32">
        <f>SUM(ОФР!AF52:AG52)</f>
        <v>-7280</v>
      </c>
      <c r="K52" s="32">
        <f>SUM(ОФР!AH52:AI52)</f>
        <v>-5235</v>
      </c>
      <c r="L52" s="32">
        <f t="shared" ref="L52:L58" si="14">SUM(AJ52:AK52)</f>
        <v>-5784</v>
      </c>
      <c r="M52" s="32">
        <f t="shared" ref="M52:M58" si="15">SUM(AL52:AM52)</f>
        <v>-7259</v>
      </c>
      <c r="N52" s="32">
        <f>N19</f>
        <v>-7475</v>
      </c>
      <c r="P52" s="32">
        <v>-1020</v>
      </c>
      <c r="Q52" s="32">
        <v>-1308</v>
      </c>
      <c r="R52" s="32">
        <v>-1308</v>
      </c>
      <c r="S52" s="32">
        <v>-1016</v>
      </c>
      <c r="T52" s="32">
        <v>-1195</v>
      </c>
      <c r="U52" s="32">
        <v>-1962</v>
      </c>
      <c r="V52" s="32">
        <v>-1129</v>
      </c>
      <c r="W52" s="32">
        <v>-3049</v>
      </c>
      <c r="X52" s="32">
        <v>-1387</v>
      </c>
      <c r="Y52" s="32">
        <v>-2961</v>
      </c>
      <c r="Z52" s="32">
        <v>-1770</v>
      </c>
      <c r="AA52" s="84">
        <v>-2684</v>
      </c>
      <c r="AB52" s="32">
        <v>-1957</v>
      </c>
      <c r="AC52" s="32">
        <v>-3095</v>
      </c>
      <c r="AD52" s="32">
        <v>-2221</v>
      </c>
      <c r="AE52" s="32">
        <v>-4701</v>
      </c>
      <c r="AF52" s="32">
        <v>-2327</v>
      </c>
      <c r="AG52" s="32">
        <v>-4953</v>
      </c>
      <c r="AH52" s="32">
        <v>-1958</v>
      </c>
      <c r="AI52" s="32">
        <v>-3277</v>
      </c>
      <c r="AJ52" s="32">
        <f t="shared" ref="AJ52:AL53" si="16">AJ19</f>
        <v>-2453</v>
      </c>
      <c r="AK52" s="32">
        <f t="shared" si="16"/>
        <v>-3331</v>
      </c>
      <c r="AL52" s="32">
        <f t="shared" si="16"/>
        <v>-2558</v>
      </c>
      <c r="AM52" s="32">
        <v>-4701</v>
      </c>
      <c r="AN52" s="32">
        <f t="shared" ref="AN52" si="17">AN19</f>
        <v>-2992</v>
      </c>
      <c r="AO52" s="32">
        <f t="shared" si="13"/>
        <v>-4483</v>
      </c>
    </row>
    <row r="53" spans="1:41" x14ac:dyDescent="0.2">
      <c r="A53" s="5" t="s">
        <v>240</v>
      </c>
      <c r="B53" s="32">
        <f>SUM(ОФР!P53:Q53)</f>
        <v>-854</v>
      </c>
      <c r="C53" s="32">
        <f>SUM(ОФР!R53:S53)</f>
        <v>-958</v>
      </c>
      <c r="D53" s="32">
        <f>SUM(ОФР!T53:U53)</f>
        <v>-1023</v>
      </c>
      <c r="E53" s="32">
        <f>SUM(ОФР!V53:W53)</f>
        <v>-1474</v>
      </c>
      <c r="F53" s="32">
        <f>SUM(ОФР!X53:Y53)</f>
        <v>-1411</v>
      </c>
      <c r="G53" s="32">
        <f>SUM(ОФР!Z53:AA53)</f>
        <v>-1984</v>
      </c>
      <c r="H53" s="32">
        <f>SUM(ОФР!AB53:AC53)</f>
        <v>-2930</v>
      </c>
      <c r="I53" s="32">
        <f>SUM(ОФР!AD53:AE53)</f>
        <v>-3318</v>
      </c>
      <c r="J53" s="32">
        <f>SUM(ОФР!AF53:AG53)</f>
        <v>-4822</v>
      </c>
      <c r="K53" s="32">
        <f>SUM(ОФР!AH53:AI53)</f>
        <v>-4560</v>
      </c>
      <c r="L53" s="32">
        <f t="shared" si="14"/>
        <v>-4639</v>
      </c>
      <c r="M53" s="32">
        <f t="shared" si="15"/>
        <v>-5001</v>
      </c>
      <c r="N53" s="32">
        <f>N20</f>
        <v>-5158</v>
      </c>
      <c r="P53" s="32">
        <v>-336</v>
      </c>
      <c r="Q53" s="32">
        <v>-518</v>
      </c>
      <c r="R53" s="32">
        <v>-518</v>
      </c>
      <c r="S53" s="32">
        <v>-440</v>
      </c>
      <c r="T53" s="32">
        <v>-389</v>
      </c>
      <c r="U53" s="32">
        <v>-634</v>
      </c>
      <c r="V53" s="32">
        <v>-569</v>
      </c>
      <c r="W53" s="32">
        <v>-905</v>
      </c>
      <c r="X53" s="32">
        <v>-460</v>
      </c>
      <c r="Y53" s="32">
        <v>-951</v>
      </c>
      <c r="Z53" s="32">
        <v>-563</v>
      </c>
      <c r="AA53" s="84">
        <v>-1421</v>
      </c>
      <c r="AB53" s="32">
        <v>-577</v>
      </c>
      <c r="AC53" s="32">
        <v>-2353</v>
      </c>
      <c r="AD53" s="32">
        <v>-897</v>
      </c>
      <c r="AE53" s="32">
        <v>-2421</v>
      </c>
      <c r="AF53" s="32">
        <v>-792</v>
      </c>
      <c r="AG53" s="32">
        <v>-4030</v>
      </c>
      <c r="AH53" s="32">
        <v>-918</v>
      </c>
      <c r="AI53" s="32">
        <v>-3642</v>
      </c>
      <c r="AJ53" s="32">
        <f t="shared" si="16"/>
        <v>-1964</v>
      </c>
      <c r="AK53" s="32">
        <f t="shared" si="16"/>
        <v>-2675</v>
      </c>
      <c r="AL53" s="32">
        <f t="shared" si="16"/>
        <v>-1980</v>
      </c>
      <c r="AM53" s="32">
        <v>-3021</v>
      </c>
      <c r="AN53" s="32">
        <f t="shared" ref="AN53" si="18">AN20</f>
        <v>-2364</v>
      </c>
      <c r="AO53" s="32">
        <f t="shared" si="13"/>
        <v>-2794</v>
      </c>
    </row>
    <row r="54" spans="1:41" x14ac:dyDescent="0.2">
      <c r="A54" s="5" t="s">
        <v>241</v>
      </c>
      <c r="B54" s="32">
        <f>SUM(ОФР!P54:Q54)</f>
        <v>7671</v>
      </c>
      <c r="C54" s="32">
        <f>SUM(ОФР!R54:S54)</f>
        <v>6118</v>
      </c>
      <c r="D54" s="32">
        <f>SUM(ОФР!T54:U54)</f>
        <v>8188</v>
      </c>
      <c r="E54" s="32">
        <f>SUM(ОФР!V54:W54)</f>
        <v>10144</v>
      </c>
      <c r="F54" s="32">
        <f>SUM(ОФР!X54:Y54)</f>
        <v>7240</v>
      </c>
      <c r="G54" s="32">
        <f>SUM(ОФР!Z54:AA54)</f>
        <v>5771</v>
      </c>
      <c r="H54" s="32">
        <f>SUM(ОФР!AB54:AC54)</f>
        <v>10019</v>
      </c>
      <c r="I54" s="32">
        <f>SUM(ОФР!AD54:AE54)</f>
        <v>6815</v>
      </c>
      <c r="J54" s="32">
        <f>SUM(ОФР!AF54:AG54)</f>
        <v>7955</v>
      </c>
      <c r="K54" s="32">
        <f>SUM(ОФР!AH54:AI54)</f>
        <v>12120</v>
      </c>
      <c r="L54" s="32">
        <f t="shared" si="14"/>
        <v>17359</v>
      </c>
      <c r="M54" s="32">
        <f t="shared" si="15"/>
        <v>15943</v>
      </c>
      <c r="N54" s="32">
        <f>N51+N52+N53</f>
        <v>17338</v>
      </c>
      <c r="P54" s="32">
        <v>3303</v>
      </c>
      <c r="Q54" s="32">
        <v>4368</v>
      </c>
      <c r="R54" s="32">
        <v>4368</v>
      </c>
      <c r="S54" s="32">
        <v>1750</v>
      </c>
      <c r="T54" s="32">
        <v>2776</v>
      </c>
      <c r="U54" s="32">
        <v>5412</v>
      </c>
      <c r="V54" s="32">
        <v>3342</v>
      </c>
      <c r="W54" s="32">
        <v>6802</v>
      </c>
      <c r="X54" s="32">
        <v>3724</v>
      </c>
      <c r="Y54" s="32">
        <v>3516</v>
      </c>
      <c r="Z54" s="32">
        <v>4464</v>
      </c>
      <c r="AA54" s="84">
        <v>1307</v>
      </c>
      <c r="AB54" s="32">
        <v>1246</v>
      </c>
      <c r="AC54" s="32">
        <v>8773</v>
      </c>
      <c r="AD54" s="32">
        <v>8898</v>
      </c>
      <c r="AE54" s="32">
        <v>-2083</v>
      </c>
      <c r="AF54" s="32">
        <v>4316</v>
      </c>
      <c r="AG54" s="32">
        <v>3639</v>
      </c>
      <c r="AH54" s="32">
        <v>1181</v>
      </c>
      <c r="AI54" s="32">
        <v>10939</v>
      </c>
      <c r="AJ54" s="32">
        <f>AJ51+AJ52+AJ53</f>
        <v>9381</v>
      </c>
      <c r="AK54" s="32">
        <f>AK51+AK52+AK53</f>
        <v>7978</v>
      </c>
      <c r="AL54" s="32">
        <f>SUM(AL51:AL53)</f>
        <v>5220</v>
      </c>
      <c r="AM54" s="32">
        <v>10723</v>
      </c>
      <c r="AN54" s="32">
        <f>SUM(AN51:AN53)</f>
        <v>5639</v>
      </c>
      <c r="AO54" s="32">
        <f t="shared" si="13"/>
        <v>11699</v>
      </c>
    </row>
    <row r="55" spans="1:41" x14ac:dyDescent="0.2">
      <c r="A55" s="5" t="s">
        <v>242</v>
      </c>
      <c r="B55" s="32">
        <f>SUM(ОФР!P55:Q55)</f>
        <v>265</v>
      </c>
      <c r="C55" s="32">
        <f>SUM(ОФР!R55:S55)</f>
        <v>417</v>
      </c>
      <c r="D55" s="32">
        <f>SUM(ОФР!T55:U55)</f>
        <v>343</v>
      </c>
      <c r="E55" s="32">
        <f>SUM(ОФР!V55:W55)</f>
        <v>417</v>
      </c>
      <c r="F55" s="32">
        <f>SUM(ОФР!X55:Y55)</f>
        <v>406</v>
      </c>
      <c r="G55" s="32">
        <f>SUM(ОФР!Z55:AA55)</f>
        <v>434</v>
      </c>
      <c r="H55" s="32">
        <f>SUM(ОФР!AB55:AC55)</f>
        <v>340</v>
      </c>
      <c r="I55" s="32">
        <f>SUM(ОФР!AD55:AE55)</f>
        <v>365</v>
      </c>
      <c r="J55" s="32">
        <f>SUM(ОФР!AF55:AG55)</f>
        <v>542</v>
      </c>
      <c r="K55" s="32">
        <f>SUM(ОФР!AH55:AI55)</f>
        <v>481</v>
      </c>
      <c r="L55" s="32">
        <f t="shared" si="14"/>
        <v>521</v>
      </c>
      <c r="M55" s="32">
        <f t="shared" si="15"/>
        <v>541</v>
      </c>
      <c r="N55" s="32">
        <v>797</v>
      </c>
      <c r="P55" s="32">
        <v>128</v>
      </c>
      <c r="Q55" s="32">
        <v>137</v>
      </c>
      <c r="R55" s="32">
        <v>209</v>
      </c>
      <c r="S55" s="32">
        <v>208</v>
      </c>
      <c r="T55" s="32">
        <v>168</v>
      </c>
      <c r="U55" s="32">
        <v>175</v>
      </c>
      <c r="V55" s="32">
        <v>204</v>
      </c>
      <c r="W55" s="32">
        <v>213</v>
      </c>
      <c r="X55" s="32">
        <v>213</v>
      </c>
      <c r="Y55" s="32">
        <v>193</v>
      </c>
      <c r="Z55" s="32">
        <v>240</v>
      </c>
      <c r="AA55" s="84">
        <v>194</v>
      </c>
      <c r="AB55" s="32">
        <v>172</v>
      </c>
      <c r="AC55" s="32">
        <v>168</v>
      </c>
      <c r="AD55" s="32">
        <v>169</v>
      </c>
      <c r="AE55" s="32">
        <v>196</v>
      </c>
      <c r="AF55" s="32">
        <v>270</v>
      </c>
      <c r="AG55" s="32">
        <v>272</v>
      </c>
      <c r="AH55" s="32">
        <v>385</v>
      </c>
      <c r="AI55" s="32">
        <v>96</v>
      </c>
      <c r="AJ55" s="32">
        <f>ОДДС!AJ10</f>
        <v>233</v>
      </c>
      <c r="AK55" s="32">
        <v>288</v>
      </c>
      <c r="AL55" s="32">
        <v>273</v>
      </c>
      <c r="AM55" s="32">
        <v>268</v>
      </c>
      <c r="AN55" s="32">
        <v>894</v>
      </c>
      <c r="AO55" s="32">
        <f t="shared" si="13"/>
        <v>-97</v>
      </c>
    </row>
    <row r="56" spans="1:41" x14ac:dyDescent="0.2">
      <c r="A56" s="31" t="s">
        <v>1</v>
      </c>
      <c r="B56" s="59">
        <f>SUM(ОФР!P56:Q56)</f>
        <v>7936</v>
      </c>
      <c r="C56" s="59">
        <f>SUM(ОФР!R56:S56)</f>
        <v>6535</v>
      </c>
      <c r="D56" s="59">
        <f>SUM(ОФР!T56:U56)</f>
        <v>8531</v>
      </c>
      <c r="E56" s="59">
        <f>SUM(ОФР!V56:W56)</f>
        <v>10561</v>
      </c>
      <c r="F56" s="59">
        <f>SUM(ОФР!X56:Y56)</f>
        <v>7646</v>
      </c>
      <c r="G56" s="59">
        <f>SUM(ОФР!Z56:AA56)</f>
        <v>6205</v>
      </c>
      <c r="H56" s="59">
        <f>SUM(ОФР!AB56:AC56)</f>
        <v>10359</v>
      </c>
      <c r="I56" s="59">
        <f>SUM(ОФР!AD56:AE56)</f>
        <v>7180</v>
      </c>
      <c r="J56" s="59">
        <f>SUM(ОФР!AF56:AG56)</f>
        <v>8497</v>
      </c>
      <c r="K56" s="59">
        <f>SUM(ОФР!AH56:AI56)</f>
        <v>12601</v>
      </c>
      <c r="L56" s="59">
        <f t="shared" si="14"/>
        <v>17880</v>
      </c>
      <c r="M56" s="59">
        <f t="shared" si="15"/>
        <v>16484</v>
      </c>
      <c r="N56" s="59">
        <f>N54+N55</f>
        <v>18135</v>
      </c>
      <c r="P56" s="59">
        <v>3431</v>
      </c>
      <c r="Q56" s="59">
        <v>4505</v>
      </c>
      <c r="R56" s="59">
        <v>4577</v>
      </c>
      <c r="S56" s="59">
        <v>1958</v>
      </c>
      <c r="T56" s="59">
        <v>2944</v>
      </c>
      <c r="U56" s="59">
        <v>5587</v>
      </c>
      <c r="V56" s="59">
        <v>3546</v>
      </c>
      <c r="W56" s="59">
        <v>7015</v>
      </c>
      <c r="X56" s="59">
        <v>3937</v>
      </c>
      <c r="Y56" s="59">
        <v>3709</v>
      </c>
      <c r="Z56" s="59">
        <v>4704</v>
      </c>
      <c r="AA56" s="85">
        <v>1501</v>
      </c>
      <c r="AB56" s="59">
        <v>1418</v>
      </c>
      <c r="AC56" s="59">
        <v>8941</v>
      </c>
      <c r="AD56" s="59">
        <v>9067</v>
      </c>
      <c r="AE56" s="59">
        <v>-1887</v>
      </c>
      <c r="AF56" s="59">
        <v>4586</v>
      </c>
      <c r="AG56" s="59">
        <v>3911</v>
      </c>
      <c r="AH56" s="59">
        <v>1566</v>
      </c>
      <c r="AI56" s="59">
        <v>11035</v>
      </c>
      <c r="AJ56" s="77">
        <f>AJ54+AJ55</f>
        <v>9614</v>
      </c>
      <c r="AK56" s="77">
        <f>AK54+AK55</f>
        <v>8266</v>
      </c>
      <c r="AL56" s="77">
        <f>SUM(AL54:AL55)</f>
        <v>5493</v>
      </c>
      <c r="AM56" s="77">
        <v>10991</v>
      </c>
      <c r="AN56" s="77">
        <f>SUM(AN54:AN55)</f>
        <v>6533</v>
      </c>
      <c r="AO56" s="77">
        <f t="shared" si="13"/>
        <v>11602</v>
      </c>
    </row>
    <row r="57" spans="1:41" x14ac:dyDescent="0.2">
      <c r="A57" s="5" t="s">
        <v>243</v>
      </c>
      <c r="B57" s="32">
        <f>SUM(ОФР!P57:Q57)</f>
        <v>0</v>
      </c>
      <c r="C57" s="32">
        <f>SUM(ОФР!R57:S57)</f>
        <v>0</v>
      </c>
      <c r="D57" s="32">
        <f>SUM(ОФР!T57:U57)</f>
        <v>0</v>
      </c>
      <c r="E57" s="32">
        <f>SUM(ОФР!V57:W57)</f>
        <v>0</v>
      </c>
      <c r="F57" s="32">
        <f>SUM(ОФР!X57:Y57)</f>
        <v>0</v>
      </c>
      <c r="G57" s="32">
        <f>SUM(ОФР!Z57:AA57)</f>
        <v>0</v>
      </c>
      <c r="H57" s="32">
        <f>SUM(ОФР!AB57:AC57)</f>
        <v>0</v>
      </c>
      <c r="I57" s="32">
        <f>SUM(ОФР!AD57:AE57)</f>
        <v>0</v>
      </c>
      <c r="J57" s="32">
        <f>SUM(ОФР!AF57:AG57)</f>
        <v>2678</v>
      </c>
      <c r="K57" s="32">
        <f>SUM(ОФР!AH57:AI57)</f>
        <v>3881</v>
      </c>
      <c r="L57" s="32">
        <f t="shared" si="14"/>
        <v>3259</v>
      </c>
      <c r="M57" s="32">
        <f t="shared" si="15"/>
        <v>2311</v>
      </c>
      <c r="N57" s="32">
        <v>1290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1014</v>
      </c>
      <c r="AG57" s="32">
        <v>1664</v>
      </c>
      <c r="AH57" s="32">
        <v>1412</v>
      </c>
      <c r="AI57" s="32">
        <v>2469</v>
      </c>
      <c r="AJ57" s="86">
        <v>1522</v>
      </c>
      <c r="AK57" s="86">
        <v>1737</v>
      </c>
      <c r="AL57" s="86">
        <v>751</v>
      </c>
      <c r="AM57" s="86">
        <v>1560</v>
      </c>
      <c r="AN57" s="86">
        <v>646</v>
      </c>
      <c r="AO57" s="86">
        <f t="shared" si="13"/>
        <v>644</v>
      </c>
    </row>
    <row r="58" spans="1:41" x14ac:dyDescent="0.2">
      <c r="A58" s="31" t="s">
        <v>244</v>
      </c>
      <c r="B58" s="59">
        <f>SUM(ОФР!P58:Q58)</f>
        <v>7936</v>
      </c>
      <c r="C58" s="59">
        <f>SUM(ОФР!R58:S58)</f>
        <v>6535</v>
      </c>
      <c r="D58" s="59">
        <f>SUM(ОФР!T58:U58)</f>
        <v>8531</v>
      </c>
      <c r="E58" s="59">
        <f>SUM(ОФР!V58:W58)</f>
        <v>10561</v>
      </c>
      <c r="F58" s="59">
        <f>SUM(ОФР!X58:Y58)</f>
        <v>7646</v>
      </c>
      <c r="G58" s="59">
        <f>SUM(ОФР!Z58:AA58)</f>
        <v>6205</v>
      </c>
      <c r="H58" s="59">
        <f>SUM(ОФР!AB58:AC58)</f>
        <v>10359</v>
      </c>
      <c r="I58" s="59">
        <f>SUM(ОФР!AD58:AE58)</f>
        <v>7180</v>
      </c>
      <c r="J58" s="59">
        <f>SUM(ОФР!AF58:AG58)</f>
        <v>11175</v>
      </c>
      <c r="K58" s="59">
        <f>SUM(ОФР!AH58:AI58)</f>
        <v>16482</v>
      </c>
      <c r="L58" s="59">
        <f t="shared" si="14"/>
        <v>21139</v>
      </c>
      <c r="M58" s="59">
        <f t="shared" si="15"/>
        <v>18795</v>
      </c>
      <c r="N58" s="59">
        <f>N56+N57</f>
        <v>19425</v>
      </c>
      <c r="P58" s="59">
        <v>3431</v>
      </c>
      <c r="Q58" s="59">
        <v>4505</v>
      </c>
      <c r="R58" s="59">
        <v>4577</v>
      </c>
      <c r="S58" s="59">
        <v>1958</v>
      </c>
      <c r="T58" s="59">
        <v>2944</v>
      </c>
      <c r="U58" s="59">
        <v>5587</v>
      </c>
      <c r="V58" s="59">
        <v>3546</v>
      </c>
      <c r="W58" s="59">
        <v>7015</v>
      </c>
      <c r="X58" s="59">
        <v>3937</v>
      </c>
      <c r="Y58" s="59">
        <v>3709</v>
      </c>
      <c r="Z58" s="59">
        <v>4704</v>
      </c>
      <c r="AA58" s="85">
        <v>1501</v>
      </c>
      <c r="AB58" s="59">
        <v>1418</v>
      </c>
      <c r="AC58" s="59">
        <v>8941</v>
      </c>
      <c r="AD58" s="59">
        <v>9067</v>
      </c>
      <c r="AE58" s="59">
        <v>-1887</v>
      </c>
      <c r="AF58" s="59">
        <v>5600</v>
      </c>
      <c r="AG58" s="59">
        <v>5575</v>
      </c>
      <c r="AH58" s="59">
        <v>2978</v>
      </c>
      <c r="AI58" s="59">
        <v>13504</v>
      </c>
      <c r="AJ58" s="77">
        <v>11136</v>
      </c>
      <c r="AK58" s="77">
        <v>10003</v>
      </c>
      <c r="AL58" s="77">
        <f>SUM(AL56:AL57)</f>
        <v>6244</v>
      </c>
      <c r="AM58" s="77">
        <v>12551</v>
      </c>
      <c r="AN58" s="77">
        <f>SUM(AN56:AN57)</f>
        <v>7179</v>
      </c>
      <c r="AO58" s="77">
        <f t="shared" si="13"/>
        <v>12246</v>
      </c>
    </row>
    <row r="59" spans="1:41" x14ac:dyDescent="0.2">
      <c r="F59" s="75"/>
      <c r="K59" s="75"/>
    </row>
    <row r="61" spans="1:41" x14ac:dyDescent="0.2">
      <c r="H61" s="32"/>
    </row>
  </sheetData>
  <phoneticPr fontId="32" type="noConversion"/>
  <hyperlinks>
    <hyperlink ref="A3" location="Содержание!A1" display="К содержанию" xr:uid="{7F1490DE-722E-459F-8596-3C70C88FDE29}"/>
    <hyperlink ref="A48" location="Содержание!A1" display="К содержанию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A71"/>
  <sheetViews>
    <sheetView showGridLines="0" zoomScaleNormal="100" workbookViewId="0">
      <pane xSplit="1" topLeftCell="O1" activePane="topRight" state="frozen"/>
      <selection pane="topRight" activeCell="A51" sqref="A51"/>
    </sheetView>
  </sheetViews>
  <sheetFormatPr defaultColWidth="9.140625" defaultRowHeight="14.25" x14ac:dyDescent="0.2"/>
  <cols>
    <col min="1" max="1" width="71.140625" style="38" bestFit="1" customWidth="1"/>
    <col min="2" max="23" width="10.140625" style="5" bestFit="1" customWidth="1"/>
    <col min="24" max="24" width="10.7109375" style="5" bestFit="1" customWidth="1"/>
    <col min="25" max="25" width="10.140625" style="5" bestFit="1" customWidth="1"/>
    <col min="26" max="27" width="10.7109375" style="5" bestFit="1" customWidth="1"/>
    <col min="28" max="16384" width="9.140625" style="38"/>
  </cols>
  <sheetData>
    <row r="2" spans="1:27" ht="18" x14ac:dyDescent="0.25">
      <c r="A2" s="51" t="s">
        <v>185</v>
      </c>
    </row>
    <row r="3" spans="1:27" ht="15" x14ac:dyDescent="0.25">
      <c r="A3" s="187" t="s">
        <v>62</v>
      </c>
    </row>
    <row r="5" spans="1:27" x14ac:dyDescent="0.2">
      <c r="A5" s="33" t="s">
        <v>186</v>
      </c>
      <c r="B5" s="90">
        <v>40724</v>
      </c>
      <c r="C5" s="90">
        <v>40908</v>
      </c>
      <c r="D5" s="90">
        <v>41090</v>
      </c>
      <c r="E5" s="90">
        <v>41274</v>
      </c>
      <c r="F5" s="90">
        <v>41455</v>
      </c>
      <c r="G5" s="90">
        <v>41639</v>
      </c>
      <c r="H5" s="90">
        <v>41820</v>
      </c>
      <c r="I5" s="90">
        <v>42004</v>
      </c>
      <c r="J5" s="90">
        <v>42185</v>
      </c>
      <c r="K5" s="90">
        <v>42369</v>
      </c>
      <c r="L5" s="90">
        <v>42551</v>
      </c>
      <c r="M5" s="90">
        <v>42735</v>
      </c>
      <c r="N5" s="90">
        <v>42916</v>
      </c>
      <c r="O5" s="90">
        <v>43100</v>
      </c>
      <c r="P5" s="90">
        <v>43281</v>
      </c>
      <c r="Q5" s="90">
        <v>43465</v>
      </c>
      <c r="R5" s="90">
        <v>43646</v>
      </c>
      <c r="S5" s="90">
        <v>43830</v>
      </c>
      <c r="T5" s="90">
        <v>44012</v>
      </c>
      <c r="U5" s="90">
        <v>44196</v>
      </c>
      <c r="V5" s="91">
        <v>44377</v>
      </c>
      <c r="W5" s="90">
        <v>44561</v>
      </c>
      <c r="X5" s="90" t="s">
        <v>14</v>
      </c>
      <c r="Y5" s="90">
        <v>44926</v>
      </c>
      <c r="Z5" s="90" t="s">
        <v>40</v>
      </c>
      <c r="AA5" s="90" t="s">
        <v>41</v>
      </c>
    </row>
    <row r="6" spans="1:27" x14ac:dyDescent="0.2">
      <c r="A6" s="30" t="s">
        <v>187</v>
      </c>
    </row>
    <row r="7" spans="1:27" x14ac:dyDescent="0.2">
      <c r="A7" s="41" t="s">
        <v>188</v>
      </c>
    </row>
    <row r="8" spans="1:27" x14ac:dyDescent="0.2">
      <c r="A8" s="5" t="s">
        <v>189</v>
      </c>
      <c r="B8" s="32">
        <v>1696</v>
      </c>
      <c r="C8" s="32">
        <v>2009</v>
      </c>
      <c r="D8" s="32">
        <v>2152</v>
      </c>
      <c r="E8" s="32">
        <v>2380</v>
      </c>
      <c r="F8" s="32">
        <v>1853</v>
      </c>
      <c r="G8" s="32">
        <v>1962</v>
      </c>
      <c r="H8" s="32">
        <v>2326</v>
      </c>
      <c r="I8" s="32">
        <v>2503</v>
      </c>
      <c r="J8" s="32">
        <v>2349</v>
      </c>
      <c r="K8" s="32">
        <v>2479</v>
      </c>
      <c r="L8" s="32">
        <v>2433</v>
      </c>
      <c r="M8" s="32">
        <v>2889</v>
      </c>
      <c r="N8" s="32">
        <v>2927</v>
      </c>
      <c r="O8" s="32">
        <v>3085</v>
      </c>
      <c r="P8" s="32">
        <v>3162</v>
      </c>
      <c r="Q8" s="32">
        <v>3195</v>
      </c>
      <c r="R8" s="32">
        <v>3637</v>
      </c>
      <c r="S8" s="32">
        <v>3561</v>
      </c>
      <c r="T8" s="32">
        <v>3431</v>
      </c>
      <c r="U8" s="32">
        <v>3508</v>
      </c>
      <c r="V8" s="32">
        <v>3334</v>
      </c>
      <c r="W8" s="5">
        <v>4050</v>
      </c>
      <c r="X8" s="32">
        <v>4494</v>
      </c>
      <c r="Y8" s="32">
        <v>4531</v>
      </c>
      <c r="Z8" s="32">
        <v>4983</v>
      </c>
      <c r="AA8" s="32">
        <v>6184</v>
      </c>
    </row>
    <row r="9" spans="1:27" x14ac:dyDescent="0.2">
      <c r="A9" s="5" t="s">
        <v>190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X9" s="32">
        <v>194</v>
      </c>
      <c r="Y9" s="32">
        <v>2652</v>
      </c>
      <c r="Z9" s="32">
        <v>2645</v>
      </c>
      <c r="AA9" s="32">
        <v>2956</v>
      </c>
    </row>
    <row r="10" spans="1:27" x14ac:dyDescent="0.2">
      <c r="A10" s="5" t="s">
        <v>191</v>
      </c>
      <c r="B10" s="32"/>
      <c r="C10" s="32">
        <v>0</v>
      </c>
      <c r="D10" s="32">
        <v>0</v>
      </c>
      <c r="E10" s="32">
        <v>0</v>
      </c>
      <c r="F10" s="32">
        <v>638</v>
      </c>
      <c r="G10" s="32">
        <v>1142</v>
      </c>
      <c r="H10" s="32">
        <v>1052</v>
      </c>
      <c r="I10" s="32">
        <v>808</v>
      </c>
      <c r="J10" s="32">
        <v>618</v>
      </c>
      <c r="K10" s="32">
        <v>538</v>
      </c>
      <c r="L10" s="32">
        <v>482</v>
      </c>
      <c r="M10" s="32">
        <v>561</v>
      </c>
      <c r="N10" s="32">
        <v>354</v>
      </c>
      <c r="O10" s="32">
        <v>333</v>
      </c>
      <c r="P10" s="32">
        <v>316</v>
      </c>
      <c r="Q10" s="32">
        <v>306</v>
      </c>
      <c r="R10" s="32">
        <v>1123</v>
      </c>
      <c r="S10" s="32">
        <v>1065</v>
      </c>
      <c r="T10" s="32">
        <v>853</v>
      </c>
      <c r="U10" s="32">
        <v>691</v>
      </c>
      <c r="V10" s="32">
        <v>568</v>
      </c>
      <c r="W10" s="5">
        <v>416</v>
      </c>
      <c r="X10" s="32">
        <v>405</v>
      </c>
      <c r="Y10" s="32">
        <v>396</v>
      </c>
      <c r="Z10" s="32">
        <v>347</v>
      </c>
      <c r="AA10" s="32">
        <v>344</v>
      </c>
    </row>
    <row r="11" spans="1:27" x14ac:dyDescent="0.2">
      <c r="A11" s="5" t="s">
        <v>192</v>
      </c>
      <c r="B11" s="32">
        <v>102</v>
      </c>
      <c r="C11" s="32">
        <v>88</v>
      </c>
      <c r="D11" s="32">
        <v>48</v>
      </c>
      <c r="E11" s="32">
        <v>60</v>
      </c>
      <c r="F11" s="32">
        <v>241</v>
      </c>
      <c r="G11" s="32">
        <v>275</v>
      </c>
      <c r="H11" s="32">
        <v>684</v>
      </c>
      <c r="I11" s="32">
        <v>1036</v>
      </c>
      <c r="J11" s="32">
        <v>684</v>
      </c>
      <c r="K11" s="32">
        <v>578</v>
      </c>
      <c r="L11" s="32">
        <v>556</v>
      </c>
      <c r="M11" s="32">
        <v>545</v>
      </c>
      <c r="N11" s="32">
        <v>630</v>
      </c>
      <c r="O11" s="32">
        <v>739</v>
      </c>
      <c r="P11" s="32">
        <v>722</v>
      </c>
      <c r="Q11" s="32">
        <v>758</v>
      </c>
      <c r="R11" s="32">
        <v>762</v>
      </c>
      <c r="S11" s="32">
        <v>190</v>
      </c>
      <c r="T11" s="32">
        <v>71</v>
      </c>
      <c r="U11" s="32">
        <v>424</v>
      </c>
      <c r="V11" s="32">
        <v>378</v>
      </c>
      <c r="W11" s="5">
        <v>1489</v>
      </c>
      <c r="X11" s="32">
        <v>795</v>
      </c>
      <c r="Y11" s="32">
        <v>583</v>
      </c>
      <c r="Z11" s="32">
        <v>592</v>
      </c>
      <c r="AA11" s="32">
        <v>13427</v>
      </c>
    </row>
    <row r="12" spans="1:27" x14ac:dyDescent="0.2">
      <c r="A12" s="5" t="s">
        <v>193</v>
      </c>
      <c r="B12" s="32">
        <v>815</v>
      </c>
      <c r="C12" s="32">
        <v>551</v>
      </c>
      <c r="D12" s="32">
        <v>472</v>
      </c>
      <c r="E12" s="32">
        <v>433</v>
      </c>
      <c r="F12" s="32">
        <v>390</v>
      </c>
      <c r="G12" s="32">
        <v>1332</v>
      </c>
      <c r="H12" s="32">
        <v>756</v>
      </c>
      <c r="I12" s="32">
        <v>2521</v>
      </c>
      <c r="J12" s="32">
        <v>2164</v>
      </c>
      <c r="K12" s="32">
        <v>3303</v>
      </c>
      <c r="L12" s="32">
        <v>3801</v>
      </c>
      <c r="M12" s="32">
        <v>5063</v>
      </c>
      <c r="N12" s="32">
        <v>5633</v>
      </c>
      <c r="O12" s="32">
        <v>5867</v>
      </c>
      <c r="P12" s="32">
        <v>6539</v>
      </c>
      <c r="Q12" s="32">
        <v>5777</v>
      </c>
      <c r="R12" s="32">
        <v>5586</v>
      </c>
      <c r="S12" s="32">
        <v>4692</v>
      </c>
      <c r="T12" s="32">
        <v>4442</v>
      </c>
      <c r="U12" s="32">
        <v>4253</v>
      </c>
      <c r="V12" s="32">
        <v>3554</v>
      </c>
      <c r="W12" s="5">
        <v>3345</v>
      </c>
      <c r="X12" s="32">
        <v>2847</v>
      </c>
      <c r="Y12" s="32">
        <v>1569</v>
      </c>
      <c r="Z12" s="32">
        <v>882</v>
      </c>
      <c r="AA12" s="32">
        <v>1446</v>
      </c>
    </row>
    <row r="13" spans="1:27" x14ac:dyDescent="0.2">
      <c r="A13" s="5" t="s">
        <v>194</v>
      </c>
      <c r="B13" s="32">
        <v>440</v>
      </c>
      <c r="C13" s="32">
        <v>679</v>
      </c>
      <c r="D13" s="32">
        <v>536</v>
      </c>
      <c r="E13" s="32">
        <v>434</v>
      </c>
      <c r="F13" s="32">
        <v>433</v>
      </c>
      <c r="G13" s="32">
        <v>560</v>
      </c>
      <c r="H13" s="32">
        <v>710</v>
      </c>
      <c r="I13" s="32">
        <v>885</v>
      </c>
      <c r="J13" s="32">
        <v>1040</v>
      </c>
      <c r="K13" s="32">
        <v>1159</v>
      </c>
      <c r="L13" s="32">
        <v>1412</v>
      </c>
      <c r="M13" s="32">
        <v>1414</v>
      </c>
      <c r="N13" s="32">
        <v>1617</v>
      </c>
      <c r="O13" s="32">
        <v>2173</v>
      </c>
      <c r="P13" s="32">
        <v>2731</v>
      </c>
      <c r="Q13" s="32">
        <v>2806</v>
      </c>
      <c r="R13" s="32">
        <v>3297</v>
      </c>
      <c r="S13" s="32">
        <v>3921</v>
      </c>
      <c r="T13" s="32">
        <v>5221</v>
      </c>
      <c r="U13" s="32">
        <v>6692</v>
      </c>
      <c r="V13" s="32">
        <v>7705</v>
      </c>
      <c r="W13" s="5">
        <v>7347</v>
      </c>
      <c r="X13" s="32">
        <v>9548</v>
      </c>
      <c r="Y13" s="32">
        <v>11373</v>
      </c>
      <c r="Z13" s="32">
        <v>11751</v>
      </c>
      <c r="AA13" s="32">
        <v>11298</v>
      </c>
    </row>
    <row r="14" spans="1:27" x14ac:dyDescent="0.2">
      <c r="A14" s="5" t="s">
        <v>195</v>
      </c>
      <c r="B14" s="32">
        <v>5</v>
      </c>
      <c r="C14" s="32">
        <v>92</v>
      </c>
      <c r="D14" s="32">
        <v>10</v>
      </c>
      <c r="E14" s="32">
        <v>11</v>
      </c>
      <c r="F14" s="32">
        <v>10</v>
      </c>
      <c r="G14" s="32">
        <v>10</v>
      </c>
      <c r="H14" s="32">
        <v>10</v>
      </c>
      <c r="I14" s="32">
        <v>10</v>
      </c>
      <c r="J14" s="32">
        <v>10</v>
      </c>
      <c r="K14" s="32">
        <v>5</v>
      </c>
      <c r="L14" s="32">
        <v>2</v>
      </c>
      <c r="M14" s="32">
        <v>0</v>
      </c>
      <c r="N14" s="32"/>
      <c r="O14" s="32">
        <v>0</v>
      </c>
      <c r="P14" s="32"/>
      <c r="Q14" s="32">
        <v>0</v>
      </c>
      <c r="R14" s="32"/>
      <c r="S14" s="32">
        <v>0</v>
      </c>
      <c r="T14" s="32"/>
      <c r="U14" s="32">
        <v>0</v>
      </c>
      <c r="W14" s="32">
        <v>0</v>
      </c>
      <c r="X14" s="32">
        <v>0</v>
      </c>
      <c r="Y14" s="32"/>
      <c r="Z14" s="32">
        <v>0</v>
      </c>
      <c r="AA14" s="32">
        <v>0</v>
      </c>
    </row>
    <row r="15" spans="1:27" x14ac:dyDescent="0.2">
      <c r="A15" s="34" t="s">
        <v>196</v>
      </c>
      <c r="B15" s="75">
        <v>3058</v>
      </c>
      <c r="C15" s="75">
        <v>3419</v>
      </c>
      <c r="D15" s="75">
        <v>3218</v>
      </c>
      <c r="E15" s="75">
        <v>3318</v>
      </c>
      <c r="F15" s="75">
        <v>3565</v>
      </c>
      <c r="G15" s="75">
        <v>5281</v>
      </c>
      <c r="H15" s="75">
        <v>5538</v>
      </c>
      <c r="I15" s="75">
        <v>7763</v>
      </c>
      <c r="J15" s="75">
        <v>6865</v>
      </c>
      <c r="K15" s="75">
        <v>8062</v>
      </c>
      <c r="L15" s="75">
        <v>8686</v>
      </c>
      <c r="M15" s="75">
        <v>10472</v>
      </c>
      <c r="N15" s="75">
        <v>11161</v>
      </c>
      <c r="O15" s="75">
        <v>12197</v>
      </c>
      <c r="P15" s="75">
        <v>13470</v>
      </c>
      <c r="Q15" s="75">
        <v>12842</v>
      </c>
      <c r="R15" s="75">
        <v>14405</v>
      </c>
      <c r="S15" s="75">
        <v>13429</v>
      </c>
      <c r="T15" s="75">
        <v>14018</v>
      </c>
      <c r="U15" s="75">
        <v>15568</v>
      </c>
      <c r="V15" s="75">
        <v>15539</v>
      </c>
      <c r="W15" s="37">
        <v>16647</v>
      </c>
      <c r="X15" s="75">
        <f>SUM(X8:X14)</f>
        <v>18283</v>
      </c>
      <c r="Y15" s="75">
        <v>21104</v>
      </c>
      <c r="Z15" s="75">
        <f>SUM(Z8:Z14)</f>
        <v>21200</v>
      </c>
      <c r="AA15" s="75">
        <f>SUM(AA8:AA14)</f>
        <v>35655</v>
      </c>
    </row>
    <row r="16" spans="1:27" x14ac:dyDescent="0.2">
      <c r="A16" s="34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</row>
    <row r="17" spans="1:27" x14ac:dyDescent="0.2">
      <c r="A17" s="41" t="s">
        <v>197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7" x14ac:dyDescent="0.2">
      <c r="A18" s="37" t="s">
        <v>198</v>
      </c>
      <c r="B18" s="75">
        <v>27867</v>
      </c>
      <c r="C18" s="75">
        <v>32047</v>
      </c>
      <c r="D18" s="75">
        <v>34613</v>
      </c>
      <c r="E18" s="75">
        <v>41522</v>
      </c>
      <c r="F18" s="75">
        <v>44056</v>
      </c>
      <c r="G18" s="75">
        <v>50057</v>
      </c>
      <c r="H18" s="75">
        <v>57132</v>
      </c>
      <c r="I18" s="75">
        <v>57525</v>
      </c>
      <c r="J18" s="75">
        <v>61131</v>
      </c>
      <c r="K18" s="75">
        <v>67722</v>
      </c>
      <c r="L18" s="75">
        <v>69237</v>
      </c>
      <c r="M18" s="75">
        <v>71261</v>
      </c>
      <c r="N18" s="75">
        <v>77924</v>
      </c>
      <c r="O18" s="75">
        <v>78122</v>
      </c>
      <c r="P18" s="75">
        <v>81863</v>
      </c>
      <c r="Q18" s="75">
        <v>67694</v>
      </c>
      <c r="R18" s="75">
        <v>106579</v>
      </c>
      <c r="S18" s="75">
        <v>100689</v>
      </c>
      <c r="T18" s="75">
        <v>97357</v>
      </c>
      <c r="U18" s="75">
        <v>115445</v>
      </c>
      <c r="V18" s="75">
        <f>SUM(V19:V22)</f>
        <v>110489</v>
      </c>
      <c r="W18" s="75">
        <v>110153</v>
      </c>
      <c r="X18" s="75">
        <f>SUM(X19:X21)</f>
        <v>139852</v>
      </c>
      <c r="Y18" s="75">
        <v>142519</v>
      </c>
      <c r="Z18" s="75">
        <f>SUM(Z19:Z21)</f>
        <v>153875</v>
      </c>
      <c r="AA18" s="75">
        <f>SUM(AA19:AA22)</f>
        <v>152035</v>
      </c>
    </row>
    <row r="19" spans="1:27" x14ac:dyDescent="0.2">
      <c r="A19" s="60" t="s">
        <v>199</v>
      </c>
      <c r="B19" s="32">
        <v>18892</v>
      </c>
      <c r="C19" s="32">
        <v>14610</v>
      </c>
      <c r="D19" s="32">
        <v>24435</v>
      </c>
      <c r="E19" s="32">
        <v>26612</v>
      </c>
      <c r="F19" s="32">
        <v>34148</v>
      </c>
      <c r="G19" s="32">
        <v>31554</v>
      </c>
      <c r="H19" s="32">
        <v>39669</v>
      </c>
      <c r="I19" s="32">
        <v>35239</v>
      </c>
      <c r="J19" s="32">
        <v>41551</v>
      </c>
      <c r="K19" s="32">
        <v>41335</v>
      </c>
      <c r="L19" s="32">
        <v>43996</v>
      </c>
      <c r="M19" s="32">
        <v>48720</v>
      </c>
      <c r="N19" s="32">
        <v>56504</v>
      </c>
      <c r="O19" s="32">
        <v>57179</v>
      </c>
      <c r="P19" s="32">
        <v>67288</v>
      </c>
      <c r="Q19" s="32">
        <v>52105</v>
      </c>
      <c r="R19" s="32">
        <v>91670</v>
      </c>
      <c r="S19" s="32">
        <v>87631</v>
      </c>
      <c r="T19" s="32">
        <v>83782</v>
      </c>
      <c r="U19" s="32">
        <v>104877</v>
      </c>
      <c r="V19" s="32">
        <v>99402</v>
      </c>
      <c r="W19" s="32">
        <v>99266</v>
      </c>
      <c r="X19" s="32">
        <v>111582</v>
      </c>
      <c r="Y19" s="32">
        <v>123522</v>
      </c>
      <c r="Z19" s="32">
        <v>121722</v>
      </c>
      <c r="AA19" s="32">
        <v>119038</v>
      </c>
    </row>
    <row r="20" spans="1:27" x14ac:dyDescent="0.2">
      <c r="A20" s="60" t="s">
        <v>200</v>
      </c>
      <c r="B20" s="32">
        <v>9069</v>
      </c>
      <c r="C20" s="32">
        <v>10328</v>
      </c>
      <c r="D20" s="32">
        <v>9758</v>
      </c>
      <c r="E20" s="32">
        <v>11605</v>
      </c>
      <c r="F20" s="32">
        <v>8992</v>
      </c>
      <c r="G20" s="32">
        <v>16086</v>
      </c>
      <c r="H20" s="32">
        <v>16664</v>
      </c>
      <c r="I20" s="32">
        <v>19797</v>
      </c>
      <c r="J20" s="32">
        <v>19269</v>
      </c>
      <c r="K20" s="32">
        <v>26701</v>
      </c>
      <c r="L20" s="32">
        <v>25712</v>
      </c>
      <c r="M20" s="32">
        <v>23006</v>
      </c>
      <c r="N20" s="32">
        <v>21984</v>
      </c>
      <c r="O20" s="32">
        <v>21873</v>
      </c>
      <c r="P20" s="32">
        <v>16254</v>
      </c>
      <c r="Q20" s="32">
        <v>16141</v>
      </c>
      <c r="R20" s="32">
        <v>16218</v>
      </c>
      <c r="S20" s="32">
        <v>15215</v>
      </c>
      <c r="T20" s="32">
        <v>16008</v>
      </c>
      <c r="U20" s="32">
        <v>13103</v>
      </c>
      <c r="V20" s="32">
        <v>14938</v>
      </c>
      <c r="W20" s="32">
        <v>16544</v>
      </c>
      <c r="X20" s="32">
        <v>22333</v>
      </c>
      <c r="Y20" s="32">
        <v>20526</v>
      </c>
      <c r="Z20" s="32">
        <v>25005</v>
      </c>
      <c r="AA20" s="32">
        <v>31718</v>
      </c>
    </row>
    <row r="21" spans="1:27" x14ac:dyDescent="0.2">
      <c r="A21" s="60" t="s">
        <v>201</v>
      </c>
      <c r="B21" s="32">
        <v>565</v>
      </c>
      <c r="C21" s="32">
        <v>7252</v>
      </c>
      <c r="D21" s="32">
        <v>562</v>
      </c>
      <c r="E21" s="32">
        <v>3609</v>
      </c>
      <c r="F21" s="32">
        <v>922</v>
      </c>
      <c r="G21" s="32">
        <v>2423</v>
      </c>
      <c r="H21" s="32">
        <v>890</v>
      </c>
      <c r="I21" s="32">
        <v>2961</v>
      </c>
      <c r="J21" s="32">
        <v>813</v>
      </c>
      <c r="K21" s="32">
        <v>672</v>
      </c>
      <c r="L21" s="32">
        <v>805</v>
      </c>
      <c r="M21" s="32">
        <v>951</v>
      </c>
      <c r="N21" s="32">
        <v>1164</v>
      </c>
      <c r="O21" s="32">
        <v>1226</v>
      </c>
      <c r="P21" s="32">
        <v>2041</v>
      </c>
      <c r="Q21" s="32">
        <v>2017</v>
      </c>
      <c r="R21" s="32">
        <v>1739</v>
      </c>
      <c r="S21" s="32">
        <v>1699</v>
      </c>
      <c r="T21" s="32">
        <v>1742</v>
      </c>
      <c r="U21" s="32">
        <v>1997</v>
      </c>
      <c r="V21" s="32">
        <v>2484</v>
      </c>
      <c r="W21" s="32">
        <v>1701</v>
      </c>
      <c r="X21" s="32">
        <v>5937</v>
      </c>
      <c r="Y21" s="32">
        <v>6050</v>
      </c>
      <c r="Z21" s="32">
        <v>7148</v>
      </c>
      <c r="AA21" s="32">
        <v>8402</v>
      </c>
    </row>
    <row r="22" spans="1:27" x14ac:dyDescent="0.2">
      <c r="A22" s="60" t="s">
        <v>202</v>
      </c>
      <c r="B22" s="32">
        <v>-659</v>
      </c>
      <c r="C22" s="32">
        <v>-143</v>
      </c>
      <c r="D22" s="32">
        <v>-142</v>
      </c>
      <c r="E22" s="32">
        <v>-304</v>
      </c>
      <c r="F22" s="32">
        <v>-6</v>
      </c>
      <c r="G22" s="32">
        <v>-6</v>
      </c>
      <c r="H22" s="32">
        <v>-91</v>
      </c>
      <c r="I22" s="32">
        <v>-472</v>
      </c>
      <c r="J22" s="32">
        <v>-502</v>
      </c>
      <c r="K22" s="32">
        <v>-986</v>
      </c>
      <c r="L22" s="32">
        <v>-1276</v>
      </c>
      <c r="M22" s="32">
        <v>-1416</v>
      </c>
      <c r="N22" s="32">
        <v>-1728</v>
      </c>
      <c r="O22" s="32">
        <v>-2156</v>
      </c>
      <c r="P22" s="32">
        <v>-3720</v>
      </c>
      <c r="Q22" s="32">
        <v>-2569</v>
      </c>
      <c r="R22" s="32">
        <v>-3048</v>
      </c>
      <c r="S22" s="32">
        <v>-3856</v>
      </c>
      <c r="T22" s="32">
        <v>-4175</v>
      </c>
      <c r="U22" s="32">
        <v>-4532</v>
      </c>
      <c r="V22" s="32">
        <f>-(4412+1902+21)</f>
        <v>-6335</v>
      </c>
      <c r="W22" s="32">
        <v>-7358</v>
      </c>
      <c r="X22" s="32">
        <v>-5745</v>
      </c>
      <c r="Y22" s="32">
        <f>-3922-3654-3</f>
        <v>-7579</v>
      </c>
      <c r="Z22" s="32">
        <f>-3721-3980</f>
        <v>-7701</v>
      </c>
      <c r="AA22" s="32">
        <f>-1928-5193-2</f>
        <v>-7123</v>
      </c>
    </row>
    <row r="23" spans="1:27" x14ac:dyDescent="0.2">
      <c r="A23" s="37" t="s">
        <v>203</v>
      </c>
      <c r="B23" s="75">
        <v>4971</v>
      </c>
      <c r="C23" s="75">
        <v>7473</v>
      </c>
      <c r="D23" s="75">
        <v>8200</v>
      </c>
      <c r="E23" s="75">
        <v>11058</v>
      </c>
      <c r="F23" s="75">
        <v>14387</v>
      </c>
      <c r="G23" s="75">
        <v>15078</v>
      </c>
      <c r="H23" s="75">
        <v>17746</v>
      </c>
      <c r="I23" s="75">
        <v>15074</v>
      </c>
      <c r="J23" s="75">
        <v>15926</v>
      </c>
      <c r="K23" s="75">
        <v>18234</v>
      </c>
      <c r="L23" s="75">
        <v>20340</v>
      </c>
      <c r="M23" s="75">
        <v>21409</v>
      </c>
      <c r="N23" s="75">
        <v>26468</v>
      </c>
      <c r="O23" s="75">
        <v>30184</v>
      </c>
      <c r="P23" s="75">
        <v>23728</v>
      </c>
      <c r="Q23" s="75">
        <v>20408</v>
      </c>
      <c r="R23" s="75">
        <v>25451</v>
      </c>
      <c r="S23" s="75">
        <v>25143</v>
      </c>
      <c r="T23" s="75">
        <v>24775</v>
      </c>
      <c r="U23" s="75">
        <v>28624</v>
      </c>
      <c r="V23" s="75">
        <f>SUM(V24:V28)</f>
        <v>36412</v>
      </c>
      <c r="W23" s="75">
        <v>49693</v>
      </c>
      <c r="X23" s="75">
        <f>SUM(X24:X28)</f>
        <v>61739</v>
      </c>
      <c r="Y23" s="75">
        <v>55561</v>
      </c>
      <c r="Z23" s="75">
        <f>SUM(Z24:Z28)</f>
        <v>44890</v>
      </c>
      <c r="AA23" s="75">
        <f>SUM(AA24:AA28)</f>
        <v>61278</v>
      </c>
    </row>
    <row r="24" spans="1:27" x14ac:dyDescent="0.2">
      <c r="A24" s="60" t="s">
        <v>204</v>
      </c>
      <c r="B24" s="32">
        <v>2622</v>
      </c>
      <c r="C24" s="32">
        <v>3549</v>
      </c>
      <c r="D24" s="32">
        <v>3640</v>
      </c>
      <c r="E24" s="32">
        <v>5759</v>
      </c>
      <c r="F24" s="32">
        <v>7399</v>
      </c>
      <c r="G24" s="32">
        <v>5589</v>
      </c>
      <c r="H24" s="32">
        <v>6660</v>
      </c>
      <c r="I24" s="32">
        <v>6920</v>
      </c>
      <c r="J24" s="32">
        <v>7461</v>
      </c>
      <c r="K24" s="32">
        <v>8444</v>
      </c>
      <c r="L24" s="32">
        <v>9185</v>
      </c>
      <c r="M24" s="32">
        <v>10058</v>
      </c>
      <c r="N24" s="32">
        <v>12396</v>
      </c>
      <c r="O24" s="32">
        <v>10894</v>
      </c>
      <c r="P24" s="32">
        <v>9620</v>
      </c>
      <c r="Q24" s="32">
        <v>8075</v>
      </c>
      <c r="R24" s="32">
        <v>10384</v>
      </c>
      <c r="S24" s="32">
        <v>9988</v>
      </c>
      <c r="T24" s="32">
        <v>9489</v>
      </c>
      <c r="U24" s="32">
        <v>8384</v>
      </c>
      <c r="V24" s="32">
        <v>10779</v>
      </c>
      <c r="W24" s="32">
        <v>11015</v>
      </c>
      <c r="X24" s="32">
        <v>12928</v>
      </c>
      <c r="Y24" s="32">
        <v>12613</v>
      </c>
      <c r="Z24" s="32">
        <v>12850</v>
      </c>
      <c r="AA24" s="32">
        <v>11328</v>
      </c>
    </row>
    <row r="25" spans="1:27" x14ac:dyDescent="0.2">
      <c r="A25" s="60" t="s">
        <v>205</v>
      </c>
      <c r="B25" s="32"/>
      <c r="C25" s="32">
        <v>0</v>
      </c>
      <c r="D25" s="32"/>
      <c r="E25" s="32">
        <v>0</v>
      </c>
      <c r="F25" s="32"/>
      <c r="G25" s="32">
        <v>0</v>
      </c>
      <c r="H25" s="32"/>
      <c r="I25" s="32">
        <v>0</v>
      </c>
      <c r="J25" s="32"/>
      <c r="K25" s="32">
        <v>0</v>
      </c>
      <c r="L25" s="32"/>
      <c r="M25" s="32">
        <v>0</v>
      </c>
      <c r="N25" s="32"/>
      <c r="O25" s="32">
        <v>1187</v>
      </c>
      <c r="P25" s="32">
        <v>164</v>
      </c>
      <c r="Q25" s="32">
        <v>1244</v>
      </c>
      <c r="R25" s="32">
        <v>1577</v>
      </c>
      <c r="S25" s="32">
        <v>2463</v>
      </c>
      <c r="T25" s="32">
        <v>3976</v>
      </c>
      <c r="U25" s="32">
        <v>7138</v>
      </c>
      <c r="V25" s="32">
        <v>12375</v>
      </c>
      <c r="W25" s="32">
        <v>25332</v>
      </c>
      <c r="X25" s="32">
        <v>32772</v>
      </c>
      <c r="Y25" s="32">
        <v>28733</v>
      </c>
      <c r="Z25" s="32">
        <v>17822</v>
      </c>
      <c r="AA25" s="32">
        <v>31252</v>
      </c>
    </row>
    <row r="26" spans="1:27" x14ac:dyDescent="0.2">
      <c r="A26" s="60" t="s">
        <v>206</v>
      </c>
      <c r="B26" s="32">
        <v>1302</v>
      </c>
      <c r="C26" s="32">
        <v>2777</v>
      </c>
      <c r="D26" s="32">
        <v>2548</v>
      </c>
      <c r="E26" s="32">
        <v>2954</v>
      </c>
      <c r="F26" s="32">
        <v>2689</v>
      </c>
      <c r="G26" s="32">
        <v>3103</v>
      </c>
      <c r="H26" s="32">
        <v>3055</v>
      </c>
      <c r="I26" s="32">
        <v>5721</v>
      </c>
      <c r="J26" s="32">
        <v>5489</v>
      </c>
      <c r="K26" s="32">
        <v>6832</v>
      </c>
      <c r="L26" s="32">
        <v>8463</v>
      </c>
      <c r="M26" s="32">
        <v>7733</v>
      </c>
      <c r="N26" s="32">
        <v>9424</v>
      </c>
      <c r="O26" s="32">
        <v>14016</v>
      </c>
      <c r="P26" s="32">
        <v>9841</v>
      </c>
      <c r="Q26" s="32">
        <v>8625</v>
      </c>
      <c r="R26" s="32">
        <v>9396</v>
      </c>
      <c r="S26" s="32">
        <v>8134</v>
      </c>
      <c r="T26" s="32">
        <v>6434</v>
      </c>
      <c r="U26" s="32">
        <v>6993</v>
      </c>
      <c r="V26" s="32">
        <v>7031</v>
      </c>
      <c r="W26" s="32">
        <v>6837</v>
      </c>
      <c r="X26" s="32">
        <v>7131</v>
      </c>
      <c r="Y26" s="32">
        <v>7447</v>
      </c>
      <c r="Z26" s="32">
        <v>7422</v>
      </c>
      <c r="AA26" s="32">
        <v>6831</v>
      </c>
    </row>
    <row r="27" spans="1:27" x14ac:dyDescent="0.2">
      <c r="A27" s="60" t="s">
        <v>207</v>
      </c>
      <c r="B27" s="32">
        <v>1162</v>
      </c>
      <c r="C27" s="32">
        <v>1300</v>
      </c>
      <c r="D27" s="32">
        <v>2132</v>
      </c>
      <c r="E27" s="32">
        <v>2436</v>
      </c>
      <c r="F27" s="32">
        <v>4417</v>
      </c>
      <c r="G27" s="32">
        <v>6460</v>
      </c>
      <c r="H27" s="32">
        <v>8127</v>
      </c>
      <c r="I27" s="32">
        <v>2733</v>
      </c>
      <c r="J27" s="32">
        <v>3409</v>
      </c>
      <c r="K27" s="32">
        <v>3546</v>
      </c>
      <c r="L27" s="32">
        <v>3246</v>
      </c>
      <c r="M27" s="32">
        <v>4194</v>
      </c>
      <c r="N27" s="32">
        <v>5535</v>
      </c>
      <c r="O27" s="32">
        <v>4926</v>
      </c>
      <c r="P27" s="32">
        <v>4934</v>
      </c>
      <c r="Q27" s="32">
        <v>3980</v>
      </c>
      <c r="R27" s="32">
        <v>5785</v>
      </c>
      <c r="S27" s="32">
        <v>6238</v>
      </c>
      <c r="T27" s="32">
        <v>6621</v>
      </c>
      <c r="U27" s="32">
        <v>7921</v>
      </c>
      <c r="V27" s="32">
        <v>8149</v>
      </c>
      <c r="W27" s="32">
        <v>7999</v>
      </c>
      <c r="X27" s="32">
        <v>10813</v>
      </c>
      <c r="Y27" s="32">
        <f>11216+1607</f>
        <v>12823</v>
      </c>
      <c r="Z27" s="32">
        <v>9569</v>
      </c>
      <c r="AA27" s="32">
        <f>11674+2325</f>
        <v>13999</v>
      </c>
    </row>
    <row r="28" spans="1:27" x14ac:dyDescent="0.2">
      <c r="A28" s="60" t="s">
        <v>208</v>
      </c>
      <c r="B28" s="32">
        <v>-115</v>
      </c>
      <c r="C28" s="32">
        <v>-153</v>
      </c>
      <c r="D28" s="32">
        <v>-120</v>
      </c>
      <c r="E28" s="32">
        <v>-91</v>
      </c>
      <c r="F28" s="32">
        <v>-118</v>
      </c>
      <c r="G28" s="32">
        <v>-74</v>
      </c>
      <c r="H28" s="32">
        <v>-96</v>
      </c>
      <c r="I28" s="32">
        <v>-300</v>
      </c>
      <c r="J28" s="32">
        <v>-433</v>
      </c>
      <c r="K28" s="32">
        <v>-588</v>
      </c>
      <c r="L28" s="32">
        <v>-554</v>
      </c>
      <c r="M28" s="32">
        <v>-576</v>
      </c>
      <c r="N28" s="32">
        <v>-887</v>
      </c>
      <c r="O28" s="32">
        <v>-839</v>
      </c>
      <c r="P28" s="32">
        <v>-831</v>
      </c>
      <c r="Q28" s="32">
        <v>-1516</v>
      </c>
      <c r="R28" s="32">
        <v>-1691</v>
      </c>
      <c r="S28" s="32">
        <v>-1680</v>
      </c>
      <c r="T28" s="32">
        <v>-1745</v>
      </c>
      <c r="U28" s="32">
        <v>-1812</v>
      </c>
      <c r="V28" s="32">
        <v>-1922</v>
      </c>
      <c r="W28" s="32">
        <v>-1490</v>
      </c>
      <c r="X28" s="32">
        <v>-1905</v>
      </c>
      <c r="Y28" s="32">
        <f>-1271-144-809</f>
        <v>-2224</v>
      </c>
      <c r="Z28" s="32">
        <v>-2773</v>
      </c>
      <c r="AA28" s="92">
        <f>-909-153-1070</f>
        <v>-2132</v>
      </c>
    </row>
    <row r="29" spans="1:27" x14ac:dyDescent="0.2">
      <c r="A29" s="5" t="s">
        <v>209</v>
      </c>
      <c r="B29" s="32"/>
      <c r="C29" s="32">
        <v>0</v>
      </c>
      <c r="D29" s="32"/>
      <c r="E29" s="32">
        <v>0</v>
      </c>
      <c r="F29" s="32"/>
      <c r="G29" s="32">
        <v>0</v>
      </c>
      <c r="H29" s="32"/>
      <c r="I29" s="32">
        <v>0</v>
      </c>
      <c r="J29" s="32"/>
      <c r="K29" s="32">
        <v>0</v>
      </c>
      <c r="L29" s="32"/>
      <c r="M29" s="32">
        <v>0</v>
      </c>
      <c r="N29" s="32"/>
      <c r="O29" s="32">
        <v>0</v>
      </c>
      <c r="P29" s="32"/>
      <c r="Q29" s="32">
        <v>324</v>
      </c>
      <c r="R29" s="32">
        <v>706</v>
      </c>
      <c r="S29" s="32">
        <v>752</v>
      </c>
      <c r="T29" s="32">
        <v>755</v>
      </c>
      <c r="U29" s="32">
        <v>840</v>
      </c>
      <c r="V29" s="32">
        <v>897</v>
      </c>
      <c r="W29" s="32">
        <v>892</v>
      </c>
      <c r="X29" s="32">
        <v>1176</v>
      </c>
      <c r="Y29" s="32">
        <v>1197</v>
      </c>
      <c r="Z29" s="32">
        <v>1184</v>
      </c>
      <c r="AA29" s="32">
        <v>1662</v>
      </c>
    </row>
    <row r="30" spans="1:27" x14ac:dyDescent="0.2">
      <c r="A30" s="5" t="s">
        <v>210</v>
      </c>
      <c r="B30" s="32">
        <v>779</v>
      </c>
      <c r="C30" s="32">
        <v>1327</v>
      </c>
      <c r="D30" s="32">
        <v>3032</v>
      </c>
      <c r="E30" s="32">
        <v>6870</v>
      </c>
      <c r="F30" s="32">
        <v>3824</v>
      </c>
      <c r="G30" s="32">
        <v>5008</v>
      </c>
      <c r="H30" s="32">
        <v>5493</v>
      </c>
      <c r="I30" s="32">
        <v>1221</v>
      </c>
      <c r="J30" s="32">
        <v>2122</v>
      </c>
      <c r="K30" s="32">
        <v>733</v>
      </c>
      <c r="L30" s="32">
        <v>830</v>
      </c>
      <c r="M30" s="32">
        <v>793</v>
      </c>
      <c r="N30" s="32">
        <v>754</v>
      </c>
      <c r="O30" s="32">
        <v>185</v>
      </c>
      <c r="P30" s="32">
        <v>201</v>
      </c>
      <c r="Q30" s="32">
        <v>203</v>
      </c>
      <c r="R30" s="32">
        <v>879</v>
      </c>
      <c r="S30" s="32">
        <v>203</v>
      </c>
      <c r="T30" s="32">
        <v>304</v>
      </c>
      <c r="U30" s="32">
        <v>212</v>
      </c>
      <c r="V30" s="32">
        <v>92</v>
      </c>
      <c r="W30" s="32">
        <v>126</v>
      </c>
      <c r="X30" s="32">
        <v>53</v>
      </c>
      <c r="Y30" s="32">
        <v>22</v>
      </c>
      <c r="Z30" s="32">
        <v>20</v>
      </c>
      <c r="AA30" s="32">
        <v>37</v>
      </c>
    </row>
    <row r="31" spans="1:27" x14ac:dyDescent="0.2">
      <c r="A31" s="5" t="s">
        <v>211</v>
      </c>
      <c r="B31" s="32">
        <v>16146</v>
      </c>
      <c r="C31" s="32">
        <v>14484</v>
      </c>
      <c r="D31" s="32">
        <v>13276</v>
      </c>
      <c r="E31" s="32">
        <v>10716</v>
      </c>
      <c r="F31" s="32">
        <v>8559</v>
      </c>
      <c r="G31" s="32">
        <v>8139</v>
      </c>
      <c r="H31" s="32">
        <v>9635</v>
      </c>
      <c r="I31" s="32">
        <v>14631</v>
      </c>
      <c r="J31" s="32">
        <v>10042</v>
      </c>
      <c r="K31" s="32">
        <v>11532</v>
      </c>
      <c r="L31" s="32">
        <v>15770</v>
      </c>
      <c r="M31" s="32">
        <v>10206</v>
      </c>
      <c r="N31" s="32">
        <v>9392</v>
      </c>
      <c r="O31" s="32">
        <v>14125</v>
      </c>
      <c r="P31" s="32">
        <v>18865</v>
      </c>
      <c r="Q31" s="32">
        <v>23066</v>
      </c>
      <c r="R31" s="32">
        <v>35797</v>
      </c>
      <c r="S31" s="32">
        <v>31128</v>
      </c>
      <c r="T31" s="32">
        <v>24678</v>
      </c>
      <c r="U31" s="32">
        <v>25830</v>
      </c>
      <c r="V31" s="32">
        <v>39980</v>
      </c>
      <c r="W31" s="32">
        <v>44587</v>
      </c>
      <c r="X31" s="32">
        <v>39194</v>
      </c>
      <c r="Y31" s="32">
        <v>23811</v>
      </c>
      <c r="Z31" s="32">
        <v>25687</v>
      </c>
      <c r="AA31" s="32">
        <v>9724</v>
      </c>
    </row>
    <row r="32" spans="1:27" x14ac:dyDescent="0.2">
      <c r="A32" s="5" t="s">
        <v>212</v>
      </c>
      <c r="B32" s="32">
        <v>30</v>
      </c>
      <c r="C32" s="32">
        <v>34</v>
      </c>
      <c r="D32" s="32">
        <v>13</v>
      </c>
      <c r="E32" s="32">
        <v>32</v>
      </c>
      <c r="F32" s="32">
        <v>20</v>
      </c>
      <c r="G32" s="32">
        <v>7</v>
      </c>
      <c r="H32" s="32">
        <v>18</v>
      </c>
      <c r="I32" s="32">
        <v>66</v>
      </c>
      <c r="J32" s="32">
        <v>66</v>
      </c>
      <c r="K32" s="32">
        <v>0</v>
      </c>
      <c r="L32" s="32">
        <v>7</v>
      </c>
      <c r="M32" s="32">
        <v>0</v>
      </c>
      <c r="N32" s="32"/>
      <c r="O32" s="32">
        <v>0</v>
      </c>
      <c r="P32" s="32"/>
      <c r="Q32" s="32">
        <v>0</v>
      </c>
      <c r="R32" s="32"/>
      <c r="S32" s="32">
        <v>0</v>
      </c>
      <c r="T32" s="32"/>
      <c r="U32" s="32">
        <v>0</v>
      </c>
      <c r="W32" s="32">
        <v>0</v>
      </c>
      <c r="X32" s="32">
        <v>0</v>
      </c>
      <c r="Y32" s="32"/>
      <c r="Z32" s="32"/>
      <c r="AA32" s="32"/>
    </row>
    <row r="33" spans="1:27" x14ac:dyDescent="0.2">
      <c r="A33" s="34" t="s">
        <v>213</v>
      </c>
      <c r="B33" s="75">
        <v>49793</v>
      </c>
      <c r="C33" s="75">
        <v>55365</v>
      </c>
      <c r="D33" s="75">
        <v>59134</v>
      </c>
      <c r="E33" s="75">
        <v>70198</v>
      </c>
      <c r="F33" s="75">
        <v>70846</v>
      </c>
      <c r="G33" s="75">
        <v>78289</v>
      </c>
      <c r="H33" s="75">
        <v>90024</v>
      </c>
      <c r="I33" s="75">
        <v>88517</v>
      </c>
      <c r="J33" s="75">
        <v>89287</v>
      </c>
      <c r="K33" s="75">
        <v>98221</v>
      </c>
      <c r="L33" s="75">
        <v>106184</v>
      </c>
      <c r="M33" s="75">
        <v>103669</v>
      </c>
      <c r="N33" s="75">
        <v>114538</v>
      </c>
      <c r="O33" s="75">
        <v>122616</v>
      </c>
      <c r="P33" s="75">
        <v>124657</v>
      </c>
      <c r="Q33" s="75">
        <v>111695</v>
      </c>
      <c r="R33" s="75">
        <v>169412</v>
      </c>
      <c r="S33" s="75">
        <v>157915</v>
      </c>
      <c r="T33" s="75">
        <v>147869</v>
      </c>
      <c r="U33" s="75">
        <v>170951</v>
      </c>
      <c r="V33" s="75">
        <v>188698</v>
      </c>
      <c r="W33" s="75">
        <v>205451</v>
      </c>
      <c r="X33" s="75">
        <v>236269</v>
      </c>
      <c r="Y33" s="75">
        <v>226941</v>
      </c>
      <c r="Z33" s="75">
        <v>230150</v>
      </c>
      <c r="AA33" s="75">
        <v>224736</v>
      </c>
    </row>
    <row r="34" spans="1:27" x14ac:dyDescent="0.2">
      <c r="A34" s="5" t="s">
        <v>214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>
        <v>402</v>
      </c>
      <c r="U34" s="32"/>
      <c r="Y34" s="32"/>
      <c r="Z34" s="32"/>
      <c r="AA34" s="32"/>
    </row>
    <row r="35" spans="1:27" x14ac:dyDescent="0.2">
      <c r="A35" s="42" t="s">
        <v>215</v>
      </c>
      <c r="B35" s="76">
        <v>52851</v>
      </c>
      <c r="C35" s="76">
        <v>58784</v>
      </c>
      <c r="D35" s="76">
        <v>62352</v>
      </c>
      <c r="E35" s="76">
        <v>73516</v>
      </c>
      <c r="F35" s="76">
        <v>74411</v>
      </c>
      <c r="G35" s="76">
        <v>83570</v>
      </c>
      <c r="H35" s="76">
        <v>95562</v>
      </c>
      <c r="I35" s="76">
        <v>96280</v>
      </c>
      <c r="J35" s="76">
        <v>96152</v>
      </c>
      <c r="K35" s="76">
        <v>106283</v>
      </c>
      <c r="L35" s="76">
        <v>114870</v>
      </c>
      <c r="M35" s="76">
        <v>114141</v>
      </c>
      <c r="N35" s="76">
        <v>125699</v>
      </c>
      <c r="O35" s="76">
        <v>134813</v>
      </c>
      <c r="P35" s="76">
        <v>138127</v>
      </c>
      <c r="Q35" s="76">
        <v>124537</v>
      </c>
      <c r="R35" s="76">
        <v>183817</v>
      </c>
      <c r="S35" s="76">
        <v>171344</v>
      </c>
      <c r="T35" s="76">
        <v>162289</v>
      </c>
      <c r="U35" s="76">
        <v>186519</v>
      </c>
      <c r="V35" s="59">
        <v>204237</v>
      </c>
      <c r="W35" s="59">
        <v>222098</v>
      </c>
      <c r="X35" s="59">
        <v>254552</v>
      </c>
      <c r="Y35" s="59">
        <v>248045</v>
      </c>
      <c r="Z35" s="59">
        <v>251350</v>
      </c>
      <c r="AA35" s="59">
        <v>260391</v>
      </c>
    </row>
    <row r="36" spans="1:27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W36" s="82"/>
      <c r="X36" s="82"/>
      <c r="Y36" s="82"/>
      <c r="Z36" s="82"/>
      <c r="AA36" s="82"/>
    </row>
    <row r="37" spans="1:27" x14ac:dyDescent="0.2">
      <c r="A37" s="43" t="s">
        <v>216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4"/>
    </row>
    <row r="38" spans="1:27" x14ac:dyDescent="0.2">
      <c r="A38" s="41" t="s">
        <v>217</v>
      </c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</row>
    <row r="39" spans="1:27" x14ac:dyDescent="0.2">
      <c r="A39" s="5" t="s">
        <v>218</v>
      </c>
      <c r="B39" s="32">
        <v>15439</v>
      </c>
      <c r="C39" s="32">
        <v>14980</v>
      </c>
      <c r="D39" s="32">
        <v>14967</v>
      </c>
      <c r="E39" s="32">
        <v>14967</v>
      </c>
      <c r="F39" s="32">
        <v>14967</v>
      </c>
      <c r="G39" s="32">
        <v>14967</v>
      </c>
      <c r="H39" s="32">
        <v>14983</v>
      </c>
      <c r="I39" s="32">
        <v>14983</v>
      </c>
      <c r="J39" s="32">
        <v>14983</v>
      </c>
      <c r="K39" s="32">
        <v>14999</v>
      </c>
      <c r="L39" s="32">
        <v>14999</v>
      </c>
      <c r="M39" s="32">
        <v>15070</v>
      </c>
      <c r="N39" s="32">
        <v>14603</v>
      </c>
      <c r="O39" s="32">
        <v>14103</v>
      </c>
      <c r="P39" s="32">
        <v>15487</v>
      </c>
      <c r="Q39" s="32">
        <v>15487</v>
      </c>
      <c r="R39" s="32">
        <v>15487</v>
      </c>
      <c r="S39" s="32">
        <v>15487</v>
      </c>
      <c r="T39" s="32">
        <v>15487</v>
      </c>
      <c r="U39" s="32">
        <v>15487</v>
      </c>
      <c r="V39" s="32">
        <v>26490</v>
      </c>
      <c r="W39" s="32">
        <f>SUM(W40:W42)</f>
        <v>26368</v>
      </c>
      <c r="X39" s="32">
        <f>SUM(X40:X42)</f>
        <v>26368</v>
      </c>
      <c r="Y39" s="32">
        <f>SUM(Y40:Y42)</f>
        <v>26368</v>
      </c>
      <c r="Z39" s="32">
        <f>SUM(Z40:Z42)</f>
        <v>26368</v>
      </c>
      <c r="AA39" s="32">
        <f>SUM(AA40:AA42)</f>
        <v>26368</v>
      </c>
    </row>
    <row r="40" spans="1:27" x14ac:dyDescent="0.2">
      <c r="A40" s="5" t="s">
        <v>219</v>
      </c>
      <c r="B40" s="32">
        <v>1</v>
      </c>
      <c r="C40" s="32">
        <v>1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/>
      <c r="M40" s="32">
        <v>1</v>
      </c>
      <c r="N40" s="32">
        <v>2</v>
      </c>
      <c r="O40" s="32">
        <v>2</v>
      </c>
      <c r="P40" s="32">
        <v>2</v>
      </c>
      <c r="Q40" s="32">
        <v>2</v>
      </c>
      <c r="R40" s="32">
        <v>2</v>
      </c>
      <c r="S40" s="32">
        <v>2</v>
      </c>
      <c r="T40" s="32">
        <v>2</v>
      </c>
      <c r="U40" s="32">
        <v>2</v>
      </c>
      <c r="V40" s="32">
        <v>2</v>
      </c>
      <c r="W40" s="32">
        <v>2</v>
      </c>
      <c r="X40" s="32">
        <v>2</v>
      </c>
      <c r="Y40" s="32">
        <v>2</v>
      </c>
      <c r="Z40" s="32">
        <v>2</v>
      </c>
      <c r="AA40" s="32">
        <v>2</v>
      </c>
    </row>
    <row r="41" spans="1:27" x14ac:dyDescent="0.2">
      <c r="A41" s="5" t="s">
        <v>220</v>
      </c>
      <c r="B41" s="32">
        <v>15438</v>
      </c>
      <c r="C41" s="32">
        <v>15438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/>
      <c r="M41" s="32">
        <v>15509</v>
      </c>
      <c r="N41" s="32">
        <v>15509</v>
      </c>
      <c r="O41" s="32">
        <v>15486</v>
      </c>
      <c r="P41" s="32">
        <v>15486</v>
      </c>
      <c r="Q41" s="32">
        <v>15486</v>
      </c>
      <c r="R41" s="32">
        <v>15486</v>
      </c>
      <c r="S41" s="32">
        <v>15486</v>
      </c>
      <c r="T41" s="32">
        <v>15486</v>
      </c>
      <c r="U41" s="32">
        <v>15486</v>
      </c>
      <c r="V41" s="32">
        <v>26489</v>
      </c>
      <c r="W41" s="32">
        <v>26367</v>
      </c>
      <c r="X41" s="32">
        <v>26367</v>
      </c>
      <c r="Y41" s="32">
        <v>26367</v>
      </c>
      <c r="Z41" s="32">
        <v>26367</v>
      </c>
      <c r="AA41" s="32">
        <v>26367</v>
      </c>
    </row>
    <row r="42" spans="1:27" x14ac:dyDescent="0.2">
      <c r="A42" s="5" t="s">
        <v>221</v>
      </c>
      <c r="B42" s="32"/>
      <c r="C42" s="32">
        <v>-459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/>
      <c r="M42" s="32">
        <v>-440</v>
      </c>
      <c r="N42" s="32">
        <v>-908</v>
      </c>
      <c r="O42" s="32">
        <v>-1606</v>
      </c>
      <c r="P42" s="32">
        <v>-1</v>
      </c>
      <c r="Q42" s="32">
        <v>-1</v>
      </c>
      <c r="R42" s="32">
        <v>-1</v>
      </c>
      <c r="S42" s="32">
        <v>-1</v>
      </c>
      <c r="T42" s="32">
        <v>-1</v>
      </c>
      <c r="U42" s="32">
        <v>-1</v>
      </c>
      <c r="V42" s="32">
        <v>-1</v>
      </c>
      <c r="W42" s="32">
        <v>-1</v>
      </c>
      <c r="X42" s="32">
        <v>-1</v>
      </c>
      <c r="Y42" s="32">
        <v>-1</v>
      </c>
      <c r="Z42" s="32">
        <v>-1</v>
      </c>
      <c r="AA42" s="32">
        <v>-1</v>
      </c>
    </row>
    <row r="43" spans="1:27" x14ac:dyDescent="0.2">
      <c r="A43" s="5" t="s">
        <v>466</v>
      </c>
      <c r="B43" s="32"/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/>
      <c r="M43" s="32">
        <v>0</v>
      </c>
      <c r="N43" s="32"/>
      <c r="O43" s="32">
        <v>221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</row>
    <row r="44" spans="1:27" x14ac:dyDescent="0.2">
      <c r="A44" s="5" t="s">
        <v>222</v>
      </c>
      <c r="B44" s="32">
        <v>12880</v>
      </c>
      <c r="C44" s="32">
        <v>17704</v>
      </c>
      <c r="D44" s="32">
        <v>20009</v>
      </c>
      <c r="E44" s="32">
        <v>22688</v>
      </c>
      <c r="F44" s="32">
        <v>25771</v>
      </c>
      <c r="G44" s="32">
        <v>29332</v>
      </c>
      <c r="H44" s="32">
        <v>30259</v>
      </c>
      <c r="I44" s="32">
        <v>36537</v>
      </c>
      <c r="J44" s="32">
        <v>37011</v>
      </c>
      <c r="K44" s="32">
        <v>39697</v>
      </c>
      <c r="L44" s="32">
        <v>40068</v>
      </c>
      <c r="M44" s="32">
        <v>43052</v>
      </c>
      <c r="N44" s="32">
        <v>44263</v>
      </c>
      <c r="O44" s="32">
        <v>48702</v>
      </c>
      <c r="P44" s="32">
        <v>43428</v>
      </c>
      <c r="Q44" s="32">
        <v>39802</v>
      </c>
      <c r="R44" s="32">
        <v>41848</v>
      </c>
      <c r="S44" s="32">
        <v>37089</v>
      </c>
      <c r="T44" s="32">
        <v>35317</v>
      </c>
      <c r="U44" s="32">
        <v>35586</v>
      </c>
      <c r="V44" s="32">
        <v>36881</v>
      </c>
      <c r="W44" s="32">
        <v>34992</v>
      </c>
      <c r="X44" s="32">
        <v>46655</v>
      </c>
      <c r="Y44" s="32">
        <v>47821</v>
      </c>
      <c r="Z44" s="32">
        <v>45779</v>
      </c>
      <c r="AA44" s="32">
        <v>44523</v>
      </c>
    </row>
    <row r="45" spans="1:27" x14ac:dyDescent="0.2">
      <c r="A45" s="5" t="s">
        <v>223</v>
      </c>
      <c r="B45" s="32">
        <v>28319</v>
      </c>
      <c r="C45" s="32">
        <v>32684</v>
      </c>
      <c r="D45" s="32">
        <v>34976</v>
      </c>
      <c r="E45" s="32">
        <v>37655</v>
      </c>
      <c r="F45" s="32">
        <v>40738</v>
      </c>
      <c r="G45" s="32">
        <v>44299</v>
      </c>
      <c r="H45" s="32">
        <v>45242</v>
      </c>
      <c r="I45" s="32">
        <v>51520</v>
      </c>
      <c r="J45" s="32">
        <v>51994</v>
      </c>
      <c r="K45" s="32">
        <v>54696</v>
      </c>
      <c r="L45" s="32">
        <v>55067</v>
      </c>
      <c r="M45" s="32">
        <v>58122</v>
      </c>
      <c r="N45" s="32">
        <v>58866</v>
      </c>
      <c r="O45" s="32">
        <v>62805</v>
      </c>
      <c r="P45" s="32">
        <v>58915</v>
      </c>
      <c r="Q45" s="32">
        <v>55289</v>
      </c>
      <c r="R45" s="32">
        <v>57335</v>
      </c>
      <c r="S45" s="32">
        <v>52576</v>
      </c>
      <c r="T45" s="32">
        <v>50804</v>
      </c>
      <c r="U45" s="32">
        <v>51073</v>
      </c>
      <c r="V45" s="32">
        <v>63371</v>
      </c>
      <c r="W45" s="32">
        <v>61360</v>
      </c>
      <c r="X45" s="32">
        <v>73023</v>
      </c>
      <c r="Y45" s="32">
        <v>74189</v>
      </c>
      <c r="Z45" s="32">
        <v>72147</v>
      </c>
      <c r="AA45" s="32">
        <v>70891</v>
      </c>
    </row>
    <row r="46" spans="1:27" x14ac:dyDescent="0.2">
      <c r="A46" s="5" t="s">
        <v>183</v>
      </c>
      <c r="B46" s="32">
        <v>487</v>
      </c>
      <c r="C46" s="32">
        <v>372</v>
      </c>
      <c r="D46" s="32">
        <v>436</v>
      </c>
      <c r="E46" s="32">
        <v>408</v>
      </c>
      <c r="F46" s="32">
        <v>394</v>
      </c>
      <c r="G46" s="32">
        <v>387</v>
      </c>
      <c r="H46" s="32">
        <v>387</v>
      </c>
      <c r="I46" s="32">
        <v>351</v>
      </c>
      <c r="J46" s="32">
        <v>170</v>
      </c>
      <c r="K46" s="32">
        <v>147</v>
      </c>
      <c r="L46" s="32">
        <v>83</v>
      </c>
      <c r="M46" s="32">
        <v>28</v>
      </c>
      <c r="N46" s="32">
        <v>0</v>
      </c>
      <c r="O46" s="32">
        <v>0</v>
      </c>
      <c r="P46" s="32">
        <v>1</v>
      </c>
      <c r="Q46" s="32">
        <v>2</v>
      </c>
      <c r="R46" s="32">
        <v>15079</v>
      </c>
      <c r="S46" s="32">
        <v>0</v>
      </c>
      <c r="T46" s="32">
        <v>1</v>
      </c>
      <c r="U46" s="32">
        <v>0</v>
      </c>
      <c r="V46" s="32">
        <v>0</v>
      </c>
      <c r="W46" s="32">
        <v>0</v>
      </c>
      <c r="X46" s="32">
        <v>204</v>
      </c>
      <c r="Y46" s="32"/>
      <c r="Z46" s="32"/>
      <c r="AA46" s="32"/>
    </row>
    <row r="47" spans="1:27" x14ac:dyDescent="0.2">
      <c r="A47" s="34" t="s">
        <v>224</v>
      </c>
      <c r="B47" s="75">
        <v>28806</v>
      </c>
      <c r="C47" s="75">
        <v>33056</v>
      </c>
      <c r="D47" s="75">
        <v>35412</v>
      </c>
      <c r="E47" s="75">
        <v>38063</v>
      </c>
      <c r="F47" s="75">
        <v>41132</v>
      </c>
      <c r="G47" s="75">
        <v>44686</v>
      </c>
      <c r="H47" s="75">
        <v>45629</v>
      </c>
      <c r="I47" s="75">
        <v>51871</v>
      </c>
      <c r="J47" s="75">
        <v>52164</v>
      </c>
      <c r="K47" s="75">
        <v>54843</v>
      </c>
      <c r="L47" s="75">
        <v>55150</v>
      </c>
      <c r="M47" s="75">
        <v>58150</v>
      </c>
      <c r="N47" s="75">
        <v>58866</v>
      </c>
      <c r="O47" s="75">
        <v>62805</v>
      </c>
      <c r="P47" s="75">
        <v>58916</v>
      </c>
      <c r="Q47" s="75">
        <v>55291</v>
      </c>
      <c r="R47" s="75">
        <v>72414</v>
      </c>
      <c r="S47" s="75">
        <v>52576</v>
      </c>
      <c r="T47" s="75">
        <v>50805</v>
      </c>
      <c r="U47" s="75">
        <v>51073</v>
      </c>
      <c r="V47" s="75">
        <v>63371</v>
      </c>
      <c r="W47" s="75">
        <v>61360</v>
      </c>
      <c r="X47" s="75">
        <v>73227</v>
      </c>
      <c r="Y47" s="75">
        <v>74189</v>
      </c>
      <c r="Z47" s="75">
        <v>72147</v>
      </c>
      <c r="AA47" s="75">
        <v>70891</v>
      </c>
    </row>
    <row r="48" spans="1:27" x14ac:dyDescent="0.2">
      <c r="A48" s="34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</row>
    <row r="49" spans="1:27" x14ac:dyDescent="0.2">
      <c r="A49" s="41" t="s">
        <v>225</v>
      </c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</row>
    <row r="50" spans="1:27" x14ac:dyDescent="0.2">
      <c r="A50" s="5" t="s">
        <v>226</v>
      </c>
      <c r="B50" s="32">
        <v>7658</v>
      </c>
      <c r="C50" s="32">
        <v>8456</v>
      </c>
      <c r="D50" s="32">
        <v>7466</v>
      </c>
      <c r="E50" s="32">
        <v>12811</v>
      </c>
      <c r="F50" s="32">
        <v>10750</v>
      </c>
      <c r="G50" s="32">
        <v>10176</v>
      </c>
      <c r="H50" s="32">
        <v>10050</v>
      </c>
      <c r="I50" s="32">
        <v>12411</v>
      </c>
      <c r="J50" s="32">
        <v>13375</v>
      </c>
      <c r="K50" s="32">
        <v>13138</v>
      </c>
      <c r="L50" s="32">
        <v>12950</v>
      </c>
      <c r="M50" s="32">
        <v>12415</v>
      </c>
      <c r="N50" s="32">
        <v>14973</v>
      </c>
      <c r="O50" s="32">
        <v>21418</v>
      </c>
      <c r="P50" s="32">
        <v>20673</v>
      </c>
      <c r="Q50" s="32">
        <v>17559</v>
      </c>
      <c r="R50" s="32">
        <v>33422</v>
      </c>
      <c r="S50" s="32">
        <v>42258</v>
      </c>
      <c r="T50" s="32">
        <v>33623</v>
      </c>
      <c r="U50" s="32">
        <v>34636</v>
      </c>
      <c r="V50" s="32">
        <v>50322</v>
      </c>
      <c r="W50" s="32">
        <v>67132</v>
      </c>
      <c r="X50" s="32">
        <v>75626</v>
      </c>
      <c r="Y50" s="32">
        <v>73970</v>
      </c>
      <c r="Z50" s="32">
        <v>81818</v>
      </c>
      <c r="AA50" s="32">
        <v>82112</v>
      </c>
    </row>
    <row r="51" spans="1:27" x14ac:dyDescent="0.2">
      <c r="A51" s="5" t="s">
        <v>227</v>
      </c>
      <c r="B51" s="32">
        <v>129</v>
      </c>
      <c r="C51" s="32">
        <v>48</v>
      </c>
      <c r="D51" s="32">
        <v>30</v>
      </c>
      <c r="E51" s="32">
        <v>980</v>
      </c>
      <c r="F51" s="32">
        <v>1041</v>
      </c>
      <c r="G51" s="32">
        <v>785</v>
      </c>
      <c r="H51" s="32">
        <v>678</v>
      </c>
      <c r="I51" s="32">
        <v>2854</v>
      </c>
      <c r="J51" s="32">
        <v>4024</v>
      </c>
      <c r="K51" s="32">
        <v>923</v>
      </c>
      <c r="L51" s="32">
        <v>610</v>
      </c>
      <c r="M51" s="32">
        <v>859</v>
      </c>
      <c r="N51" s="32">
        <v>3270</v>
      </c>
      <c r="O51" s="32">
        <v>2546</v>
      </c>
      <c r="P51" s="32">
        <v>2154</v>
      </c>
      <c r="Q51" s="32">
        <v>1995</v>
      </c>
      <c r="R51" s="32">
        <v>2868</v>
      </c>
      <c r="S51" s="32">
        <v>3227</v>
      </c>
      <c r="T51" s="32">
        <v>1411</v>
      </c>
      <c r="U51" s="32">
        <v>26734</v>
      </c>
      <c r="V51" s="32">
        <v>28044</v>
      </c>
      <c r="W51" s="32">
        <v>31230</v>
      </c>
      <c r="X51" s="32">
        <v>23733</v>
      </c>
      <c r="Y51" s="32">
        <v>22978</v>
      </c>
      <c r="Z51" s="32">
        <v>9770</v>
      </c>
      <c r="AA51" s="32">
        <v>8957</v>
      </c>
    </row>
    <row r="52" spans="1:27" x14ac:dyDescent="0.2">
      <c r="A52" s="99" t="s">
        <v>228</v>
      </c>
      <c r="B52" s="32">
        <v>129</v>
      </c>
      <c r="C52" s="32">
        <v>48</v>
      </c>
      <c r="D52" s="32">
        <v>30</v>
      </c>
      <c r="E52" s="32">
        <v>980</v>
      </c>
      <c r="F52" s="32">
        <v>1041</v>
      </c>
      <c r="G52" s="32">
        <v>785</v>
      </c>
      <c r="H52" s="32">
        <v>678</v>
      </c>
      <c r="I52" s="32">
        <v>2854</v>
      </c>
      <c r="J52" s="32">
        <v>4024</v>
      </c>
      <c r="K52" s="32">
        <v>923</v>
      </c>
      <c r="L52" s="32">
        <v>610</v>
      </c>
      <c r="M52" s="32">
        <v>859</v>
      </c>
      <c r="N52" s="32">
        <v>3270</v>
      </c>
      <c r="O52" s="32">
        <v>2546</v>
      </c>
      <c r="P52" s="32">
        <v>2154</v>
      </c>
      <c r="Q52" s="32">
        <v>1777</v>
      </c>
      <c r="R52" s="32">
        <v>2867</v>
      </c>
      <c r="S52" s="32">
        <v>3227</v>
      </c>
      <c r="T52" s="32">
        <v>1411</v>
      </c>
      <c r="U52" s="32">
        <v>26734</v>
      </c>
      <c r="V52" s="32">
        <v>28044</v>
      </c>
      <c r="W52" s="32">
        <v>31230</v>
      </c>
      <c r="X52" s="32">
        <f>X51</f>
        <v>23733</v>
      </c>
      <c r="Y52" s="32">
        <v>22978</v>
      </c>
      <c r="Z52" s="32">
        <v>9770</v>
      </c>
      <c r="AA52" s="32">
        <v>8957</v>
      </c>
    </row>
    <row r="53" spans="1:27" x14ac:dyDescent="0.2">
      <c r="A53" s="99" t="s">
        <v>229</v>
      </c>
      <c r="B53" s="32"/>
      <c r="C53" s="32">
        <v>0</v>
      </c>
      <c r="D53" s="32"/>
      <c r="E53" s="32">
        <v>0</v>
      </c>
      <c r="F53" s="32"/>
      <c r="G53" s="32">
        <v>0</v>
      </c>
      <c r="H53" s="32"/>
      <c r="I53" s="32">
        <v>0</v>
      </c>
      <c r="J53" s="32"/>
      <c r="K53" s="32">
        <v>0</v>
      </c>
      <c r="L53" s="32"/>
      <c r="M53" s="32">
        <v>0</v>
      </c>
      <c r="N53" s="32"/>
      <c r="O53" s="32">
        <v>0</v>
      </c>
      <c r="P53" s="32"/>
      <c r="Q53" s="32">
        <v>218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/>
      <c r="Y53" s="32"/>
      <c r="Z53" s="32"/>
      <c r="AA53" s="32"/>
    </row>
    <row r="54" spans="1:27" x14ac:dyDescent="0.2">
      <c r="A54" s="5" t="s">
        <v>230</v>
      </c>
      <c r="B54" s="32">
        <v>75</v>
      </c>
      <c r="C54" s="32">
        <v>77</v>
      </c>
      <c r="D54" s="32">
        <v>61</v>
      </c>
      <c r="E54" s="32">
        <v>65</v>
      </c>
      <c r="F54" s="32">
        <v>61</v>
      </c>
      <c r="G54" s="32">
        <v>89</v>
      </c>
      <c r="H54" s="32">
        <v>91</v>
      </c>
      <c r="I54" s="32">
        <v>114</v>
      </c>
      <c r="J54" s="32">
        <v>112</v>
      </c>
      <c r="K54" s="32">
        <v>117</v>
      </c>
      <c r="L54" s="32">
        <v>109</v>
      </c>
      <c r="M54" s="32">
        <v>107</v>
      </c>
      <c r="N54" s="32">
        <v>99</v>
      </c>
      <c r="O54" s="32">
        <v>102</v>
      </c>
      <c r="P54" s="32">
        <v>85</v>
      </c>
      <c r="Q54" s="32">
        <v>121</v>
      </c>
      <c r="R54" s="32">
        <v>136</v>
      </c>
      <c r="S54" s="32">
        <v>116</v>
      </c>
      <c r="T54" s="32">
        <v>183</v>
      </c>
      <c r="U54" s="32">
        <v>129</v>
      </c>
      <c r="V54" s="32">
        <v>111</v>
      </c>
      <c r="W54" s="32">
        <v>117</v>
      </c>
      <c r="X54" s="32">
        <v>418</v>
      </c>
      <c r="Y54" s="32">
        <v>406</v>
      </c>
      <c r="Z54" s="32">
        <v>396</v>
      </c>
      <c r="AA54" s="32">
        <v>366</v>
      </c>
    </row>
    <row r="55" spans="1:27" x14ac:dyDescent="0.2">
      <c r="A55" s="5" t="s">
        <v>231</v>
      </c>
      <c r="B55" s="32">
        <v>19</v>
      </c>
      <c r="C55" s="32">
        <v>98</v>
      </c>
      <c r="D55" s="32">
        <v>272</v>
      </c>
      <c r="E55" s="32">
        <v>226</v>
      </c>
      <c r="F55" s="32">
        <v>402</v>
      </c>
      <c r="G55" s="32">
        <v>826</v>
      </c>
      <c r="H55" s="32">
        <v>650</v>
      </c>
      <c r="I55" s="32">
        <v>1456</v>
      </c>
      <c r="J55" s="32">
        <v>1249</v>
      </c>
      <c r="K55" s="32">
        <v>1810</v>
      </c>
      <c r="L55" s="32">
        <v>1096</v>
      </c>
      <c r="M55" s="32">
        <v>1557</v>
      </c>
      <c r="N55" s="32">
        <v>1173</v>
      </c>
      <c r="O55" s="32">
        <v>2941</v>
      </c>
      <c r="P55" s="32">
        <v>2428</v>
      </c>
      <c r="Q55" s="32">
        <v>1599</v>
      </c>
      <c r="R55" s="32">
        <v>6551</v>
      </c>
      <c r="S55" s="32">
        <v>6463</v>
      </c>
      <c r="T55" s="32">
        <v>7342</v>
      </c>
      <c r="U55" s="32">
        <v>7930</v>
      </c>
      <c r="V55" s="32">
        <v>8376</v>
      </c>
      <c r="W55" s="32">
        <v>7428</v>
      </c>
      <c r="X55" s="32">
        <v>7745</v>
      </c>
      <c r="Y55" s="32">
        <v>7513</v>
      </c>
      <c r="Z55" s="32">
        <v>6695</v>
      </c>
      <c r="AA55" s="32">
        <v>3578</v>
      </c>
    </row>
    <row r="56" spans="1:27" x14ac:dyDescent="0.2">
      <c r="A56" s="34" t="s">
        <v>232</v>
      </c>
      <c r="B56" s="75">
        <v>7881</v>
      </c>
      <c r="C56" s="75">
        <v>8679</v>
      </c>
      <c r="D56" s="75">
        <v>7829</v>
      </c>
      <c r="E56" s="75">
        <v>14082</v>
      </c>
      <c r="F56" s="75">
        <v>12254</v>
      </c>
      <c r="G56" s="75">
        <v>11876</v>
      </c>
      <c r="H56" s="75">
        <v>11469</v>
      </c>
      <c r="I56" s="75">
        <v>16835</v>
      </c>
      <c r="J56" s="75">
        <v>18760</v>
      </c>
      <c r="K56" s="75">
        <v>15988</v>
      </c>
      <c r="L56" s="75">
        <v>14765</v>
      </c>
      <c r="M56" s="75">
        <v>14938</v>
      </c>
      <c r="N56" s="75">
        <v>19515</v>
      </c>
      <c r="O56" s="75">
        <v>27007</v>
      </c>
      <c r="P56" s="75">
        <v>25340</v>
      </c>
      <c r="Q56" s="75">
        <v>21274</v>
      </c>
      <c r="R56" s="75">
        <v>42977</v>
      </c>
      <c r="S56" s="75">
        <v>52064</v>
      </c>
      <c r="T56" s="75">
        <v>42559</v>
      </c>
      <c r="U56" s="75">
        <v>69429</v>
      </c>
      <c r="V56" s="75">
        <v>86853</v>
      </c>
      <c r="W56" s="75">
        <v>105907</v>
      </c>
      <c r="X56" s="75">
        <v>107522</v>
      </c>
      <c r="Y56" s="75">
        <v>104867</v>
      </c>
      <c r="Z56" s="75">
        <v>98679</v>
      </c>
      <c r="AA56" s="75">
        <v>95013</v>
      </c>
    </row>
    <row r="57" spans="1:27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7" x14ac:dyDescent="0.2">
      <c r="A58" s="41" t="s">
        <v>233</v>
      </c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</row>
    <row r="59" spans="1:27" x14ac:dyDescent="0.2">
      <c r="A59" s="5" t="s">
        <v>226</v>
      </c>
      <c r="B59" s="32">
        <v>1632</v>
      </c>
      <c r="C59" s="32">
        <v>1950</v>
      </c>
      <c r="D59" s="32">
        <v>3375</v>
      </c>
      <c r="E59" s="32">
        <v>3825</v>
      </c>
      <c r="F59" s="32">
        <v>2359</v>
      </c>
      <c r="G59" s="32">
        <v>3043</v>
      </c>
      <c r="H59" s="32">
        <v>4689</v>
      </c>
      <c r="I59" s="32">
        <v>3880</v>
      </c>
      <c r="J59" s="32">
        <v>5141</v>
      </c>
      <c r="K59" s="32">
        <v>6276</v>
      </c>
      <c r="L59" s="32">
        <v>8720</v>
      </c>
      <c r="M59" s="32">
        <v>5639</v>
      </c>
      <c r="N59" s="32">
        <v>4051</v>
      </c>
      <c r="O59" s="32">
        <v>2569</v>
      </c>
      <c r="P59" s="32">
        <v>2133</v>
      </c>
      <c r="Q59" s="32">
        <v>3353</v>
      </c>
      <c r="R59" s="32">
        <v>7229</v>
      </c>
      <c r="S59" s="32">
        <v>10434</v>
      </c>
      <c r="T59" s="32">
        <v>15161</v>
      </c>
      <c r="U59" s="32">
        <v>15869</v>
      </c>
      <c r="V59" s="32">
        <v>9985</v>
      </c>
      <c r="W59" s="32">
        <v>16306</v>
      </c>
      <c r="X59" s="32">
        <v>20968</v>
      </c>
      <c r="Y59" s="32">
        <v>19118</v>
      </c>
      <c r="Z59" s="32">
        <v>17349</v>
      </c>
      <c r="AA59" s="32">
        <v>36499</v>
      </c>
    </row>
    <row r="60" spans="1:27" x14ac:dyDescent="0.2">
      <c r="A60" s="5" t="s">
        <v>227</v>
      </c>
      <c r="B60" s="32">
        <v>13487</v>
      </c>
      <c r="C60" s="32">
        <v>13539</v>
      </c>
      <c r="D60" s="32">
        <v>14570</v>
      </c>
      <c r="E60" s="32">
        <v>16966</v>
      </c>
      <c r="F60" s="32">
        <v>18399</v>
      </c>
      <c r="G60" s="32">
        <v>22300</v>
      </c>
      <c r="H60" s="32">
        <v>32436</v>
      </c>
      <c r="I60" s="32">
        <v>21460</v>
      </c>
      <c r="J60" s="32">
        <v>18451</v>
      </c>
      <c r="K60" s="32">
        <v>25630</v>
      </c>
      <c r="L60" s="32">
        <v>34375</v>
      </c>
      <c r="M60" s="32">
        <v>33666</v>
      </c>
      <c r="N60" s="32">
        <v>41773</v>
      </c>
      <c r="O60" s="32">
        <v>40569</v>
      </c>
      <c r="P60" s="32">
        <v>50512</v>
      </c>
      <c r="Q60" s="32">
        <v>43658</v>
      </c>
      <c r="R60" s="32">
        <v>60520</v>
      </c>
      <c r="S60" s="32">
        <v>55581</v>
      </c>
      <c r="T60" s="32">
        <v>53142</v>
      </c>
      <c r="U60" s="32">
        <v>49750</v>
      </c>
      <c r="V60" s="32">
        <v>42788</v>
      </c>
      <c r="W60" s="32">
        <v>38007</v>
      </c>
      <c r="X60" s="32">
        <v>52835</v>
      </c>
      <c r="Y60" s="32">
        <f>Y61+Y62</f>
        <v>40572</v>
      </c>
      <c r="Z60" s="32">
        <f>Z61+Z62</f>
        <v>53440</v>
      </c>
      <c r="AA60" s="32">
        <f>AA61+AA62</f>
        <v>48765</v>
      </c>
    </row>
    <row r="61" spans="1:27" x14ac:dyDescent="0.2">
      <c r="A61" s="99" t="s">
        <v>228</v>
      </c>
      <c r="B61" s="98">
        <v>13487</v>
      </c>
      <c r="C61" s="98">
        <v>13539</v>
      </c>
      <c r="D61" s="98">
        <v>14570</v>
      </c>
      <c r="E61" s="98">
        <v>16966</v>
      </c>
      <c r="F61" s="98">
        <v>18399</v>
      </c>
      <c r="G61" s="98">
        <v>22300</v>
      </c>
      <c r="H61" s="98">
        <v>32436</v>
      </c>
      <c r="I61" s="98">
        <v>21460</v>
      </c>
      <c r="J61" s="98">
        <v>18451</v>
      </c>
      <c r="K61" s="98">
        <v>25630</v>
      </c>
      <c r="L61" s="98">
        <v>34375</v>
      </c>
      <c r="M61" s="98">
        <v>33666</v>
      </c>
      <c r="N61" s="98">
        <v>41773</v>
      </c>
      <c r="O61" s="98">
        <v>14920</v>
      </c>
      <c r="P61" s="98">
        <v>16371</v>
      </c>
      <c r="Q61" s="98">
        <v>16727</v>
      </c>
      <c r="R61" s="98">
        <v>19918</v>
      </c>
      <c r="S61" s="98">
        <v>19142</v>
      </c>
      <c r="T61" s="98">
        <v>19913</v>
      </c>
      <c r="U61" s="98">
        <v>21216</v>
      </c>
      <c r="V61" s="98">
        <v>20703</v>
      </c>
      <c r="W61" s="98">
        <v>23692</v>
      </c>
      <c r="X61" s="98">
        <v>36013</v>
      </c>
      <c r="Y61" s="98">
        <v>28527</v>
      </c>
      <c r="Z61" s="98">
        <f>39877</f>
        <v>39877</v>
      </c>
      <c r="AA61" s="98">
        <f>40168</f>
        <v>40168</v>
      </c>
    </row>
    <row r="62" spans="1:27" x14ac:dyDescent="0.2">
      <c r="A62" s="99" t="s">
        <v>229</v>
      </c>
      <c r="B62" s="98"/>
      <c r="C62" s="98">
        <v>0</v>
      </c>
      <c r="D62" s="98"/>
      <c r="E62" s="98">
        <v>0</v>
      </c>
      <c r="F62" s="98"/>
      <c r="G62" s="98">
        <v>0</v>
      </c>
      <c r="H62" s="98"/>
      <c r="I62" s="98">
        <v>0</v>
      </c>
      <c r="J62" s="98"/>
      <c r="K62" s="98">
        <v>0</v>
      </c>
      <c r="L62" s="98"/>
      <c r="M62" s="98">
        <v>0</v>
      </c>
      <c r="N62" s="98"/>
      <c r="O62" s="98">
        <v>25649</v>
      </c>
      <c r="P62" s="98">
        <v>34141</v>
      </c>
      <c r="Q62" s="98">
        <v>26931</v>
      </c>
      <c r="R62" s="98">
        <v>40602</v>
      </c>
      <c r="S62" s="98">
        <v>36439</v>
      </c>
      <c r="T62" s="98">
        <v>33229</v>
      </c>
      <c r="U62" s="98">
        <v>28351</v>
      </c>
      <c r="V62" s="98">
        <v>22085</v>
      </c>
      <c r="W62" s="98">
        <v>14157</v>
      </c>
      <c r="X62" s="98">
        <v>14948</v>
      </c>
      <c r="Y62" s="98">
        <v>12045</v>
      </c>
      <c r="Z62" s="98">
        <v>13563</v>
      </c>
      <c r="AA62" s="98">
        <f>8597</f>
        <v>8597</v>
      </c>
    </row>
    <row r="63" spans="1:27" x14ac:dyDescent="0.2">
      <c r="A63" s="5" t="s">
        <v>230</v>
      </c>
      <c r="B63" s="32">
        <v>1045</v>
      </c>
      <c r="C63" s="32">
        <v>1560</v>
      </c>
      <c r="D63" s="32">
        <v>1166</v>
      </c>
      <c r="E63" s="32">
        <v>580</v>
      </c>
      <c r="F63" s="32">
        <v>267</v>
      </c>
      <c r="G63" s="32">
        <v>1665</v>
      </c>
      <c r="H63" s="32">
        <v>1339</v>
      </c>
      <c r="I63" s="32">
        <v>2234</v>
      </c>
      <c r="J63" s="32">
        <v>1636</v>
      </c>
      <c r="K63" s="32">
        <v>3546</v>
      </c>
      <c r="L63" s="32">
        <v>1860</v>
      </c>
      <c r="M63" s="32">
        <v>1748</v>
      </c>
      <c r="N63" s="32">
        <v>1494</v>
      </c>
      <c r="O63" s="32">
        <v>1863</v>
      </c>
      <c r="P63" s="32">
        <v>1226</v>
      </c>
      <c r="Q63" s="32">
        <v>961</v>
      </c>
      <c r="R63" s="32">
        <v>677</v>
      </c>
      <c r="S63" s="32">
        <v>689</v>
      </c>
      <c r="T63" s="32">
        <v>622</v>
      </c>
      <c r="U63" s="32">
        <v>398</v>
      </c>
      <c r="V63" s="32">
        <v>865</v>
      </c>
      <c r="W63" s="32">
        <v>518</v>
      </c>
      <c r="X63" s="32">
        <v>1272</v>
      </c>
      <c r="Y63" s="32">
        <v>9058</v>
      </c>
      <c r="Z63" s="95">
        <v>8741</v>
      </c>
      <c r="AA63" s="95">
        <v>7915</v>
      </c>
    </row>
    <row r="64" spans="1:27" x14ac:dyDescent="0.2">
      <c r="A64" s="5" t="s">
        <v>231</v>
      </c>
      <c r="B64" s="100" t="s">
        <v>42</v>
      </c>
      <c r="C64" s="100" t="s">
        <v>42</v>
      </c>
      <c r="D64" s="100" t="s">
        <v>42</v>
      </c>
      <c r="E64" s="100" t="s">
        <v>42</v>
      </c>
      <c r="F64" s="100" t="s">
        <v>42</v>
      </c>
      <c r="G64" s="100" t="s">
        <v>42</v>
      </c>
      <c r="H64" s="100" t="s">
        <v>42</v>
      </c>
      <c r="I64" s="100" t="s">
        <v>42</v>
      </c>
      <c r="J64" s="100" t="s">
        <v>42</v>
      </c>
      <c r="K64" s="100" t="s">
        <v>42</v>
      </c>
      <c r="L64" s="100" t="s">
        <v>42</v>
      </c>
      <c r="M64" s="100" t="s">
        <v>42</v>
      </c>
      <c r="N64" s="100" t="s">
        <v>42</v>
      </c>
      <c r="O64" s="100" t="s">
        <v>42</v>
      </c>
      <c r="P64" s="100" t="s">
        <v>42</v>
      </c>
      <c r="Q64" s="100" t="s">
        <v>42</v>
      </c>
      <c r="R64" s="100" t="s">
        <v>42</v>
      </c>
      <c r="S64" s="100" t="s">
        <v>42</v>
      </c>
      <c r="T64" s="100" t="s">
        <v>42</v>
      </c>
      <c r="U64" s="32">
        <v>183</v>
      </c>
      <c r="V64" s="32">
        <v>375</v>
      </c>
      <c r="W64" s="32">
        <v>158</v>
      </c>
      <c r="X64" s="32">
        <v>602</v>
      </c>
      <c r="Y64" s="32">
        <v>241</v>
      </c>
      <c r="Z64" s="95">
        <v>994</v>
      </c>
      <c r="AA64" s="95">
        <v>1308</v>
      </c>
    </row>
    <row r="65" spans="1:27" x14ac:dyDescent="0.2">
      <c r="A65" s="44" t="s">
        <v>234</v>
      </c>
      <c r="B65" s="96">
        <v>16164</v>
      </c>
      <c r="C65" s="96">
        <v>17049</v>
      </c>
      <c r="D65" s="96">
        <v>19111</v>
      </c>
      <c r="E65" s="96">
        <v>21371</v>
      </c>
      <c r="F65" s="96">
        <v>21025</v>
      </c>
      <c r="G65" s="96">
        <v>27008</v>
      </c>
      <c r="H65" s="96">
        <v>38464</v>
      </c>
      <c r="I65" s="96">
        <v>27574</v>
      </c>
      <c r="J65" s="96">
        <v>25228</v>
      </c>
      <c r="K65" s="96">
        <v>35452</v>
      </c>
      <c r="L65" s="96">
        <v>44955</v>
      </c>
      <c r="M65" s="96">
        <v>41053</v>
      </c>
      <c r="N65" s="96">
        <v>47318</v>
      </c>
      <c r="O65" s="96">
        <v>45001</v>
      </c>
      <c r="P65" s="96">
        <v>53871</v>
      </c>
      <c r="Q65" s="96">
        <v>47972</v>
      </c>
      <c r="R65" s="96">
        <v>68426</v>
      </c>
      <c r="S65" s="96">
        <v>66704</v>
      </c>
      <c r="T65" s="96">
        <v>68925</v>
      </c>
      <c r="U65" s="96">
        <v>66017</v>
      </c>
      <c r="V65" s="75">
        <v>54013</v>
      </c>
      <c r="W65" s="75">
        <v>54831</v>
      </c>
      <c r="X65" s="75">
        <f>SUM(X59:X60)</f>
        <v>73803</v>
      </c>
      <c r="Y65" s="75">
        <v>68989</v>
      </c>
      <c r="Z65" s="75">
        <v>80524</v>
      </c>
      <c r="AA65" s="75">
        <v>94487</v>
      </c>
    </row>
    <row r="66" spans="1:27" x14ac:dyDescent="0.2">
      <c r="A66" s="42" t="s">
        <v>235</v>
      </c>
      <c r="B66" s="76">
        <v>52851</v>
      </c>
      <c r="C66" s="76">
        <v>58784</v>
      </c>
      <c r="D66" s="76">
        <v>62352</v>
      </c>
      <c r="E66" s="76">
        <v>73516</v>
      </c>
      <c r="F66" s="76">
        <v>74411</v>
      </c>
      <c r="G66" s="76">
        <v>83570</v>
      </c>
      <c r="H66" s="76">
        <v>95562</v>
      </c>
      <c r="I66" s="76">
        <v>96280</v>
      </c>
      <c r="J66" s="76">
        <v>96152</v>
      </c>
      <c r="K66" s="76">
        <v>106283</v>
      </c>
      <c r="L66" s="76">
        <v>114870</v>
      </c>
      <c r="M66" s="76">
        <v>114141</v>
      </c>
      <c r="N66" s="76">
        <v>125699</v>
      </c>
      <c r="O66" s="76">
        <v>134813</v>
      </c>
      <c r="P66" s="76">
        <v>138127</v>
      </c>
      <c r="Q66" s="76">
        <v>124537</v>
      </c>
      <c r="R66" s="76">
        <v>183817</v>
      </c>
      <c r="S66" s="76">
        <v>171344</v>
      </c>
      <c r="T66" s="76">
        <v>162289</v>
      </c>
      <c r="U66" s="76">
        <v>186519</v>
      </c>
      <c r="V66" s="97">
        <v>204237</v>
      </c>
      <c r="W66" s="97">
        <v>222098</v>
      </c>
      <c r="X66" s="97">
        <f>X65+X56+X47</f>
        <v>254552</v>
      </c>
      <c r="Y66" s="97">
        <v>248045</v>
      </c>
      <c r="Z66" s="97">
        <v>251350</v>
      </c>
      <c r="AA66" s="97">
        <v>260391</v>
      </c>
    </row>
    <row r="67" spans="1:27" x14ac:dyDescent="0.2">
      <c r="Y67" s="32"/>
    </row>
    <row r="68" spans="1:27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71" spans="1:27" x14ac:dyDescent="0.2"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</sheetData>
  <hyperlinks>
    <hyperlink ref="A3" location="Содержание!A1" display="К содержанию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O70"/>
  <sheetViews>
    <sheetView showGridLines="0" zoomScaleNormal="100" workbookViewId="0">
      <pane xSplit="1" topLeftCell="AG1" activePane="topRight" state="frozen"/>
      <selection pane="topRight" activeCell="A3" sqref="A3"/>
    </sheetView>
  </sheetViews>
  <sheetFormatPr defaultColWidth="9.140625" defaultRowHeight="14.25" outlineLevelCol="1" x14ac:dyDescent="0.2"/>
  <cols>
    <col min="1" max="1" width="119" style="38" customWidth="1"/>
    <col min="2" max="14" width="9.28515625" style="5" bestFit="1" customWidth="1"/>
    <col min="15" max="15" width="9.140625" style="5"/>
    <col min="16" max="35" width="9.140625" style="5" customWidth="1" outlineLevel="1"/>
    <col min="36" max="37" width="9.28515625" style="5" customWidth="1" outlineLevel="1"/>
    <col min="38" max="39" width="9.28515625" style="5" bestFit="1" customWidth="1"/>
    <col min="40" max="41" width="10.28515625" style="5" bestFit="1" customWidth="1"/>
    <col min="42" max="16384" width="9.140625" style="38"/>
  </cols>
  <sheetData>
    <row r="2" spans="1:41" ht="18" x14ac:dyDescent="0.25">
      <c r="A2" s="51" t="s">
        <v>245</v>
      </c>
    </row>
    <row r="3" spans="1:41" ht="15" x14ac:dyDescent="0.25">
      <c r="A3" s="187" t="s">
        <v>62</v>
      </c>
    </row>
    <row r="5" spans="1:41" x14ac:dyDescent="0.2">
      <c r="A5" s="33" t="s">
        <v>76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2"/>
      <c r="P5" s="73" t="s">
        <v>265</v>
      </c>
      <c r="Q5" s="73" t="s">
        <v>266</v>
      </c>
      <c r="R5" s="73" t="s">
        <v>267</v>
      </c>
      <c r="S5" s="73" t="s">
        <v>268</v>
      </c>
      <c r="T5" s="73" t="s">
        <v>269</v>
      </c>
      <c r="U5" s="73" t="s">
        <v>270</v>
      </c>
      <c r="V5" s="73" t="s">
        <v>271</v>
      </c>
      <c r="W5" s="73" t="s">
        <v>272</v>
      </c>
      <c r="X5" s="73" t="s">
        <v>273</v>
      </c>
      <c r="Y5" s="73" t="s">
        <v>274</v>
      </c>
      <c r="Z5" s="73" t="s">
        <v>275</v>
      </c>
      <c r="AA5" s="73" t="s">
        <v>276</v>
      </c>
      <c r="AB5" s="73" t="s">
        <v>277</v>
      </c>
      <c r="AC5" s="73" t="s">
        <v>278</v>
      </c>
      <c r="AD5" s="73" t="s">
        <v>279</v>
      </c>
      <c r="AE5" s="73" t="s">
        <v>280</v>
      </c>
      <c r="AF5" s="73" t="s">
        <v>281</v>
      </c>
      <c r="AG5" s="73" t="s">
        <v>282</v>
      </c>
      <c r="AH5" s="74" t="s">
        <v>283</v>
      </c>
      <c r="AI5" s="74" t="s">
        <v>284</v>
      </c>
      <c r="AJ5" s="74" t="s">
        <v>285</v>
      </c>
      <c r="AK5" s="74" t="s">
        <v>286</v>
      </c>
      <c r="AL5" s="74" t="s">
        <v>287</v>
      </c>
      <c r="AM5" s="74" t="s">
        <v>288</v>
      </c>
      <c r="AN5" s="74" t="s">
        <v>289</v>
      </c>
      <c r="AO5" s="74" t="s">
        <v>290</v>
      </c>
    </row>
    <row r="6" spans="1:41" x14ac:dyDescent="0.2">
      <c r="A6" s="4" t="s">
        <v>246</v>
      </c>
    </row>
    <row r="7" spans="1:41" x14ac:dyDescent="0.2">
      <c r="A7" s="45" t="s">
        <v>179</v>
      </c>
      <c r="B7" s="101">
        <f>SUM(P7:Q7)</f>
        <v>7440</v>
      </c>
      <c r="C7" s="101">
        <f>SUM(R7:S7)</f>
        <v>5000</v>
      </c>
      <c r="D7" s="101">
        <f>SUM(T7:U7)</f>
        <v>6664</v>
      </c>
      <c r="E7" s="101">
        <f>SUM(V7:W7)</f>
        <v>8369</v>
      </c>
      <c r="F7" s="101">
        <f>SUM(X7:Y7)</f>
        <v>5429</v>
      </c>
      <c r="G7" s="101">
        <f>SUM(Z7:AA7)</f>
        <v>4902</v>
      </c>
      <c r="H7" s="101">
        <f>SUM(AB7:AC7)</f>
        <v>7893</v>
      </c>
      <c r="I7" s="101">
        <f>SUM(AD7:AE7)</f>
        <v>-700</v>
      </c>
      <c r="J7" s="101">
        <f>SUM(AF7:AG7)</f>
        <v>186</v>
      </c>
      <c r="K7" s="102">
        <f>SUM(AH7:AI7)</f>
        <v>2036</v>
      </c>
      <c r="L7" s="102">
        <f>SUM(AJ7:AK7)</f>
        <v>3007</v>
      </c>
      <c r="M7" s="102">
        <f>SUM(AL7:AM7)</f>
        <v>13001</v>
      </c>
      <c r="N7" s="102">
        <v>-3370</v>
      </c>
      <c r="P7" s="101">
        <v>2751</v>
      </c>
      <c r="Q7" s="101">
        <v>4689</v>
      </c>
      <c r="R7" s="101">
        <v>2369</v>
      </c>
      <c r="S7" s="101">
        <v>2631</v>
      </c>
      <c r="T7" s="101">
        <v>3098</v>
      </c>
      <c r="U7" s="101">
        <v>3566</v>
      </c>
      <c r="V7" s="101">
        <v>927</v>
      </c>
      <c r="W7" s="101">
        <v>7442</v>
      </c>
      <c r="X7" s="101">
        <v>2193</v>
      </c>
      <c r="Y7" s="101">
        <v>3236</v>
      </c>
      <c r="Z7" s="101">
        <v>1308</v>
      </c>
      <c r="AA7" s="101">
        <v>3594</v>
      </c>
      <c r="AB7" s="101">
        <v>2122</v>
      </c>
      <c r="AC7" s="101">
        <v>5771</v>
      </c>
      <c r="AD7" s="101">
        <v>-1981</v>
      </c>
      <c r="AE7" s="101">
        <v>1281</v>
      </c>
      <c r="AF7" s="101">
        <v>559</v>
      </c>
      <c r="AG7" s="101">
        <v>-373</v>
      </c>
      <c r="AH7" s="78">
        <v>-1771</v>
      </c>
      <c r="AI7" s="78">
        <v>3807</v>
      </c>
      <c r="AJ7" s="102">
        <v>1295</v>
      </c>
      <c r="AK7" s="102">
        <v>1712</v>
      </c>
      <c r="AL7" s="102">
        <v>11672</v>
      </c>
      <c r="AM7" s="102">
        <v>1329</v>
      </c>
      <c r="AN7" s="102">
        <v>-2119</v>
      </c>
      <c r="AO7" s="102">
        <f>N7-AN7</f>
        <v>-1251</v>
      </c>
    </row>
    <row r="8" spans="1:41" x14ac:dyDescent="0.2">
      <c r="A8" s="46"/>
      <c r="B8" s="32"/>
      <c r="C8" s="32"/>
      <c r="D8" s="32"/>
      <c r="E8" s="32"/>
      <c r="F8" s="32"/>
      <c r="G8" s="32"/>
      <c r="H8" s="32"/>
      <c r="I8" s="32"/>
      <c r="J8" s="32"/>
      <c r="K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O8" s="5">
        <f t="shared" ref="AO8:AO65" si="0">N8-AN8</f>
        <v>0</v>
      </c>
    </row>
    <row r="9" spans="1:41" x14ac:dyDescent="0.2">
      <c r="A9" s="47" t="s">
        <v>247</v>
      </c>
      <c r="B9" s="32"/>
      <c r="C9" s="32"/>
      <c r="D9" s="32"/>
      <c r="E9" s="32"/>
      <c r="F9" s="32"/>
      <c r="G9" s="32"/>
      <c r="H9" s="32"/>
      <c r="I9" s="32"/>
      <c r="J9" s="32"/>
      <c r="K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O9" s="5">
        <f t="shared" si="0"/>
        <v>0</v>
      </c>
    </row>
    <row r="10" spans="1:41" x14ac:dyDescent="0.2">
      <c r="A10" s="5" t="s">
        <v>248</v>
      </c>
      <c r="B10" s="32">
        <f t="shared" ref="B10:B39" si="1">SUM(P10:Q10)</f>
        <v>265</v>
      </c>
      <c r="C10" s="32">
        <f t="shared" ref="C10:C39" si="2">SUM(R10:S10)</f>
        <v>417</v>
      </c>
      <c r="D10" s="32">
        <f t="shared" ref="D10:D39" si="3">SUM(T10:U10)</f>
        <v>343</v>
      </c>
      <c r="E10" s="32">
        <f t="shared" ref="E10:E39" si="4">SUM(V10:W10)</f>
        <v>417</v>
      </c>
      <c r="F10" s="32">
        <f t="shared" ref="F10:F39" si="5">SUM(X10:Y10)</f>
        <v>406</v>
      </c>
      <c r="G10" s="32">
        <f t="shared" ref="G10:G39" si="6">SUM(Z10:AA10)</f>
        <v>434</v>
      </c>
      <c r="H10" s="32">
        <f t="shared" ref="H10:H39" si="7">SUM(AB10:AC10)</f>
        <v>340</v>
      </c>
      <c r="I10" s="32">
        <f t="shared" ref="I10:I39" si="8">SUM(AD10:AE10)</f>
        <v>365</v>
      </c>
      <c r="J10" s="32">
        <f t="shared" ref="J10:J39" si="9">SUM(AF10:AG10)</f>
        <v>542</v>
      </c>
      <c r="K10" s="32">
        <f t="shared" ref="K10:K39" si="10">SUM(AH10:AI10)</f>
        <v>481</v>
      </c>
      <c r="L10" s="32">
        <f>SUM(AJ10:AK10)</f>
        <v>521</v>
      </c>
      <c r="M10" s="32">
        <f t="shared" ref="M10:N69" si="11">SUM(AL10:AM10)</f>
        <v>541</v>
      </c>
      <c r="N10" s="32">
        <v>797</v>
      </c>
      <c r="P10" s="32">
        <v>127</v>
      </c>
      <c r="Q10" s="32">
        <v>138</v>
      </c>
      <c r="R10" s="32">
        <v>209</v>
      </c>
      <c r="S10" s="32">
        <v>208</v>
      </c>
      <c r="T10" s="32">
        <v>168</v>
      </c>
      <c r="U10" s="32">
        <v>175</v>
      </c>
      <c r="V10" s="32">
        <v>204</v>
      </c>
      <c r="W10" s="32">
        <v>213</v>
      </c>
      <c r="X10" s="32">
        <v>213</v>
      </c>
      <c r="Y10" s="32">
        <v>193</v>
      </c>
      <c r="Z10" s="32">
        <v>240</v>
      </c>
      <c r="AA10" s="32">
        <v>194</v>
      </c>
      <c r="AB10" s="32">
        <v>172</v>
      </c>
      <c r="AC10" s="32">
        <v>168</v>
      </c>
      <c r="AD10" s="32">
        <v>169</v>
      </c>
      <c r="AE10" s="32">
        <v>196</v>
      </c>
      <c r="AF10" s="32">
        <v>270</v>
      </c>
      <c r="AG10" s="32">
        <v>272</v>
      </c>
      <c r="AH10" s="32">
        <v>385</v>
      </c>
      <c r="AI10" s="32">
        <v>96</v>
      </c>
      <c r="AJ10" s="32">
        <v>233</v>
      </c>
      <c r="AK10" s="32">
        <v>288</v>
      </c>
      <c r="AL10" s="32">
        <v>273</v>
      </c>
      <c r="AM10" s="32">
        <v>268</v>
      </c>
      <c r="AN10" s="32">
        <v>894</v>
      </c>
      <c r="AO10" s="32">
        <f t="shared" si="0"/>
        <v>-97</v>
      </c>
    </row>
    <row r="11" spans="1:41" x14ac:dyDescent="0.2">
      <c r="A11" s="5" t="s">
        <v>249</v>
      </c>
      <c r="B11" s="32">
        <f t="shared" si="1"/>
        <v>-92</v>
      </c>
      <c r="C11" s="32">
        <f t="shared" si="2"/>
        <v>-49</v>
      </c>
      <c r="D11" s="32">
        <f t="shared" si="3"/>
        <v>-15</v>
      </c>
      <c r="E11" s="32">
        <f t="shared" si="4"/>
        <v>-52</v>
      </c>
      <c r="F11" s="32">
        <f t="shared" si="5"/>
        <v>-65</v>
      </c>
      <c r="G11" s="32">
        <f t="shared" si="6"/>
        <v>-52</v>
      </c>
      <c r="H11" s="32">
        <f t="shared" si="7"/>
        <v>-113</v>
      </c>
      <c r="I11" s="32">
        <f t="shared" si="8"/>
        <v>8</v>
      </c>
      <c r="J11" s="32">
        <f t="shared" si="9"/>
        <v>-274</v>
      </c>
      <c r="K11" s="32">
        <f t="shared" si="10"/>
        <v>-51</v>
      </c>
      <c r="L11" s="32">
        <f>SUM(AJ11:AK11)</f>
        <v>-162</v>
      </c>
      <c r="M11" s="32">
        <f t="shared" si="11"/>
        <v>90</v>
      </c>
      <c r="N11" s="32">
        <v>-214</v>
      </c>
      <c r="P11" s="32">
        <v>-59</v>
      </c>
      <c r="Q11" s="32">
        <v>-33</v>
      </c>
      <c r="R11" s="32">
        <v>-27</v>
      </c>
      <c r="S11" s="32">
        <v>-22</v>
      </c>
      <c r="T11" s="32">
        <v>-27</v>
      </c>
      <c r="U11" s="32">
        <v>12</v>
      </c>
      <c r="V11" s="32">
        <v>-46</v>
      </c>
      <c r="W11" s="32">
        <v>-6</v>
      </c>
      <c r="X11" s="32">
        <v>20</v>
      </c>
      <c r="Y11" s="32">
        <v>-85</v>
      </c>
      <c r="Z11" s="32">
        <v>-7</v>
      </c>
      <c r="AA11" s="32">
        <v>-45</v>
      </c>
      <c r="AB11" s="32">
        <v>-51</v>
      </c>
      <c r="AC11" s="32">
        <v>-62</v>
      </c>
      <c r="AD11" s="32">
        <v>7</v>
      </c>
      <c r="AE11" s="32">
        <v>1</v>
      </c>
      <c r="AF11" s="32">
        <v>-14</v>
      </c>
      <c r="AG11" s="32">
        <v>-260</v>
      </c>
      <c r="AH11" s="32">
        <v>-25</v>
      </c>
      <c r="AI11" s="32">
        <v>-26</v>
      </c>
      <c r="AJ11" s="32">
        <v>-108</v>
      </c>
      <c r="AK11" s="32">
        <v>-54</v>
      </c>
      <c r="AL11" s="32">
        <v>60</v>
      </c>
      <c r="AM11" s="32">
        <v>30</v>
      </c>
      <c r="AN11" s="32">
        <v>-197</v>
      </c>
      <c r="AO11" s="32">
        <f t="shared" si="0"/>
        <v>-17</v>
      </c>
    </row>
    <row r="12" spans="1:41" x14ac:dyDescent="0.2">
      <c r="A12" s="5" t="s">
        <v>251</v>
      </c>
      <c r="B12" s="32">
        <f t="shared" si="1"/>
        <v>0</v>
      </c>
      <c r="C12" s="32">
        <f t="shared" si="2"/>
        <v>0</v>
      </c>
      <c r="D12" s="32">
        <f t="shared" si="3"/>
        <v>0</v>
      </c>
      <c r="E12" s="32">
        <f t="shared" si="4"/>
        <v>0</v>
      </c>
      <c r="F12" s="32">
        <f t="shared" si="5"/>
        <v>0</v>
      </c>
      <c r="G12" s="32">
        <f t="shared" si="6"/>
        <v>-267</v>
      </c>
      <c r="H12" s="32">
        <f t="shared" si="7"/>
        <v>-27</v>
      </c>
      <c r="I12" s="32">
        <f t="shared" si="8"/>
        <v>0</v>
      </c>
      <c r="J12" s="32">
        <f t="shared" si="9"/>
        <v>-13</v>
      </c>
      <c r="K12" s="32">
        <f t="shared" si="10"/>
        <v>-103</v>
      </c>
      <c r="L12" s="32">
        <f t="shared" ref="L12:L38" si="12">SUM(AJ12:AK12)</f>
        <v>-279</v>
      </c>
      <c r="M12" s="32">
        <f t="shared" si="11"/>
        <v>3</v>
      </c>
      <c r="N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-267</v>
      </c>
      <c r="AB12" s="32">
        <v>-27</v>
      </c>
      <c r="AC12" s="32">
        <v>0</v>
      </c>
      <c r="AD12" s="32">
        <v>0</v>
      </c>
      <c r="AE12" s="32">
        <v>0</v>
      </c>
      <c r="AF12" s="32">
        <v>0</v>
      </c>
      <c r="AG12" s="32">
        <v>-13</v>
      </c>
      <c r="AH12" s="32">
        <v>-23</v>
      </c>
      <c r="AI12" s="32">
        <v>-80</v>
      </c>
      <c r="AJ12" s="32">
        <v>-178</v>
      </c>
      <c r="AK12" s="32">
        <v>-101</v>
      </c>
      <c r="AL12" s="32">
        <v>0</v>
      </c>
      <c r="AM12" s="32">
        <v>3</v>
      </c>
      <c r="AN12" s="32">
        <v>0</v>
      </c>
      <c r="AO12" s="32">
        <f t="shared" si="0"/>
        <v>0</v>
      </c>
    </row>
    <row r="13" spans="1:41" x14ac:dyDescent="0.2">
      <c r="A13" s="5" t="s">
        <v>252</v>
      </c>
      <c r="B13" s="32">
        <f t="shared" si="1"/>
        <v>0</v>
      </c>
      <c r="C13" s="32">
        <f t="shared" si="2"/>
        <v>0</v>
      </c>
      <c r="D13" s="32">
        <f t="shared" si="3"/>
        <v>0</v>
      </c>
      <c r="E13" s="32">
        <f t="shared" si="4"/>
        <v>0</v>
      </c>
      <c r="F13" s="32">
        <f t="shared" si="5"/>
        <v>0</v>
      </c>
      <c r="G13" s="32">
        <f t="shared" si="6"/>
        <v>0</v>
      </c>
      <c r="H13" s="32">
        <f t="shared" si="7"/>
        <v>0</v>
      </c>
      <c r="I13" s="32">
        <f t="shared" si="8"/>
        <v>0</v>
      </c>
      <c r="J13" s="32">
        <f t="shared" si="9"/>
        <v>0</v>
      </c>
      <c r="K13" s="32">
        <f t="shared" si="10"/>
        <v>200</v>
      </c>
      <c r="L13" s="32">
        <f t="shared" si="12"/>
        <v>205</v>
      </c>
      <c r="M13" s="32">
        <f t="shared" si="11"/>
        <v>-51</v>
      </c>
      <c r="N13" s="32">
        <v>84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200</v>
      </c>
      <c r="AJ13" s="32">
        <v>6</v>
      </c>
      <c r="AK13" s="32">
        <v>199</v>
      </c>
      <c r="AL13" s="32">
        <v>-55</v>
      </c>
      <c r="AM13" s="32">
        <v>4</v>
      </c>
      <c r="AN13" s="32">
        <v>23</v>
      </c>
      <c r="AO13" s="32">
        <f t="shared" si="0"/>
        <v>61</v>
      </c>
    </row>
    <row r="14" spans="1:41" x14ac:dyDescent="0.2">
      <c r="A14" s="5" t="s">
        <v>253</v>
      </c>
      <c r="B14" s="32">
        <f t="shared" si="1"/>
        <v>0</v>
      </c>
      <c r="C14" s="32">
        <f t="shared" si="2"/>
        <v>0</v>
      </c>
      <c r="D14" s="32">
        <f t="shared" si="3"/>
        <v>0</v>
      </c>
      <c r="E14" s="32">
        <f t="shared" si="4"/>
        <v>280</v>
      </c>
      <c r="F14" s="32">
        <f t="shared" si="5"/>
        <v>215</v>
      </c>
      <c r="G14" s="32">
        <f t="shared" si="6"/>
        <v>-41</v>
      </c>
      <c r="H14" s="32">
        <f t="shared" si="7"/>
        <v>0</v>
      </c>
      <c r="I14" s="32">
        <f t="shared" si="8"/>
        <v>0</v>
      </c>
      <c r="J14" s="32">
        <f t="shared" si="9"/>
        <v>0</v>
      </c>
      <c r="K14" s="32">
        <f t="shared" si="10"/>
        <v>0</v>
      </c>
      <c r="L14" s="32">
        <f t="shared" si="12"/>
        <v>0</v>
      </c>
      <c r="M14" s="32">
        <f t="shared" si="11"/>
        <v>0</v>
      </c>
      <c r="N14" s="32">
        <f t="shared" si="11"/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60</v>
      </c>
      <c r="W14" s="32">
        <v>220</v>
      </c>
      <c r="X14" s="32">
        <v>166</v>
      </c>
      <c r="Y14" s="32">
        <v>49</v>
      </c>
      <c r="Z14" s="32">
        <v>27</v>
      </c>
      <c r="AA14" s="32">
        <v>-68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f t="shared" si="0"/>
        <v>0</v>
      </c>
    </row>
    <row r="15" spans="1:41" x14ac:dyDescent="0.2">
      <c r="A15" s="5" t="s">
        <v>250</v>
      </c>
      <c r="B15" s="32">
        <f t="shared" si="1"/>
        <v>0</v>
      </c>
      <c r="C15" s="32">
        <f t="shared" si="2"/>
        <v>0</v>
      </c>
      <c r="D15" s="32">
        <f t="shared" si="3"/>
        <v>0</v>
      </c>
      <c r="E15" s="32">
        <f t="shared" si="4"/>
        <v>466</v>
      </c>
      <c r="F15" s="32">
        <f t="shared" si="5"/>
        <v>514</v>
      </c>
      <c r="G15" s="32">
        <f t="shared" si="6"/>
        <v>430</v>
      </c>
      <c r="H15" s="32">
        <f t="shared" si="7"/>
        <v>819</v>
      </c>
      <c r="I15" s="32">
        <f t="shared" si="8"/>
        <v>450</v>
      </c>
      <c r="J15" s="32">
        <f t="shared" si="9"/>
        <v>1287</v>
      </c>
      <c r="K15" s="32">
        <f t="shared" si="10"/>
        <v>676</v>
      </c>
      <c r="L15" s="32">
        <f t="shared" si="12"/>
        <v>2054</v>
      </c>
      <c r="M15" s="32">
        <f t="shared" si="11"/>
        <v>994</v>
      </c>
      <c r="N15" s="32">
        <v>-34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85</v>
      </c>
      <c r="W15" s="32">
        <v>381</v>
      </c>
      <c r="X15" s="32">
        <v>30</v>
      </c>
      <c r="Y15" s="32">
        <v>484</v>
      </c>
      <c r="Z15" s="32">
        <v>290</v>
      </c>
      <c r="AA15" s="32">
        <v>140</v>
      </c>
      <c r="AB15" s="32">
        <v>170</v>
      </c>
      <c r="AC15" s="32">
        <v>649</v>
      </c>
      <c r="AD15" s="32">
        <v>1524</v>
      </c>
      <c r="AE15" s="32">
        <v>-1074</v>
      </c>
      <c r="AF15" s="32">
        <v>458</v>
      </c>
      <c r="AG15" s="32">
        <v>829</v>
      </c>
      <c r="AH15" s="32">
        <v>319</v>
      </c>
      <c r="AI15" s="32">
        <v>357</v>
      </c>
      <c r="AJ15" s="32">
        <v>1803</v>
      </c>
      <c r="AK15" s="32">
        <v>251</v>
      </c>
      <c r="AL15" s="32">
        <v>-842</v>
      </c>
      <c r="AM15" s="32">
        <v>1836</v>
      </c>
      <c r="AN15" s="32">
        <v>124</v>
      </c>
      <c r="AO15" s="32">
        <f t="shared" si="0"/>
        <v>-158</v>
      </c>
    </row>
    <row r="16" spans="1:41" x14ac:dyDescent="0.2">
      <c r="A16" s="5" t="s">
        <v>254</v>
      </c>
      <c r="B16" s="32">
        <f t="shared" si="1"/>
        <v>0</v>
      </c>
      <c r="C16" s="32">
        <f t="shared" si="2"/>
        <v>0</v>
      </c>
      <c r="D16" s="32">
        <f t="shared" si="3"/>
        <v>0</v>
      </c>
      <c r="E16" s="32">
        <f t="shared" si="4"/>
        <v>0</v>
      </c>
      <c r="F16" s="32">
        <f t="shared" si="5"/>
        <v>0</v>
      </c>
      <c r="G16" s="32">
        <f t="shared" si="6"/>
        <v>0</v>
      </c>
      <c r="H16" s="32">
        <f t="shared" si="7"/>
        <v>673</v>
      </c>
      <c r="I16" s="32">
        <f t="shared" si="8"/>
        <v>900</v>
      </c>
      <c r="J16" s="32">
        <f t="shared" si="9"/>
        <v>578</v>
      </c>
      <c r="K16" s="32">
        <f t="shared" si="10"/>
        <v>418</v>
      </c>
      <c r="L16" s="32">
        <f t="shared" si="12"/>
        <v>327</v>
      </c>
      <c r="M16" s="32">
        <f t="shared" si="11"/>
        <v>898</v>
      </c>
      <c r="N16" s="32">
        <v>829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244</v>
      </c>
      <c r="AC16" s="32">
        <v>429</v>
      </c>
      <c r="AD16" s="32">
        <v>212</v>
      </c>
      <c r="AE16" s="32">
        <v>688</v>
      </c>
      <c r="AF16" s="32">
        <v>180</v>
      </c>
      <c r="AG16" s="32">
        <v>398</v>
      </c>
      <c r="AH16" s="32">
        <v>126</v>
      </c>
      <c r="AI16" s="32">
        <v>292</v>
      </c>
      <c r="AJ16" s="32">
        <v>135</v>
      </c>
      <c r="AK16" s="32">
        <v>192</v>
      </c>
      <c r="AL16" s="32">
        <v>75</v>
      </c>
      <c r="AM16" s="32">
        <v>823</v>
      </c>
      <c r="AN16" s="32">
        <v>633</v>
      </c>
      <c r="AO16" s="32">
        <f t="shared" si="0"/>
        <v>196</v>
      </c>
    </row>
    <row r="17" spans="1:41" x14ac:dyDescent="0.2">
      <c r="A17" s="5" t="s">
        <v>255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f t="shared" si="12"/>
        <v>16</v>
      </c>
      <c r="M17" s="32">
        <f t="shared" si="11"/>
        <v>37</v>
      </c>
      <c r="N17" s="32">
        <v>-66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>
        <v>16</v>
      </c>
      <c r="AL17" s="32">
        <v>38</v>
      </c>
      <c r="AM17" s="32">
        <v>-1</v>
      </c>
      <c r="AN17" s="32">
        <v>-17</v>
      </c>
      <c r="AO17" s="32">
        <f t="shared" si="0"/>
        <v>-49</v>
      </c>
    </row>
    <row r="18" spans="1:41" x14ac:dyDescent="0.2">
      <c r="A18" s="5" t="s">
        <v>256</v>
      </c>
      <c r="B18" s="32">
        <f t="shared" si="1"/>
        <v>0</v>
      </c>
      <c r="C18" s="32">
        <f t="shared" si="2"/>
        <v>0</v>
      </c>
      <c r="D18" s="32">
        <f t="shared" si="3"/>
        <v>0</v>
      </c>
      <c r="E18" s="32">
        <f t="shared" si="4"/>
        <v>0</v>
      </c>
      <c r="F18" s="32">
        <f t="shared" si="5"/>
        <v>0</v>
      </c>
      <c r="G18" s="32">
        <f t="shared" si="6"/>
        <v>0</v>
      </c>
      <c r="H18" s="32">
        <f t="shared" si="7"/>
        <v>221</v>
      </c>
      <c r="I18" s="32">
        <f t="shared" si="8"/>
        <v>846</v>
      </c>
      <c r="J18" s="32">
        <f t="shared" si="9"/>
        <v>0</v>
      </c>
      <c r="K18" s="32">
        <f t="shared" si="10"/>
        <v>0</v>
      </c>
      <c r="L18" s="32">
        <f t="shared" si="12"/>
        <v>0</v>
      </c>
      <c r="M18" s="32">
        <f t="shared" si="11"/>
        <v>0</v>
      </c>
      <c r="N18" s="32">
        <f t="shared" si="11"/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221</v>
      </c>
      <c r="AD18" s="32">
        <v>846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f t="shared" si="0"/>
        <v>0</v>
      </c>
    </row>
    <row r="19" spans="1:41" x14ac:dyDescent="0.2">
      <c r="A19" s="5" t="s">
        <v>257</v>
      </c>
      <c r="B19" s="32">
        <f t="shared" si="1"/>
        <v>1</v>
      </c>
      <c r="C19" s="32">
        <f t="shared" si="2"/>
        <v>28</v>
      </c>
      <c r="D19" s="32">
        <f t="shared" si="3"/>
        <v>0</v>
      </c>
      <c r="E19" s="32">
        <f t="shared" si="4"/>
        <v>0</v>
      </c>
      <c r="F19" s="32">
        <f t="shared" si="5"/>
        <v>0</v>
      </c>
      <c r="G19" s="32">
        <f t="shared" si="6"/>
        <v>0</v>
      </c>
      <c r="H19" s="32">
        <f t="shared" si="7"/>
        <v>0</v>
      </c>
      <c r="I19" s="32">
        <f t="shared" si="8"/>
        <v>0</v>
      </c>
      <c r="J19" s="32">
        <f t="shared" si="9"/>
        <v>-87</v>
      </c>
      <c r="K19" s="32">
        <f t="shared" si="10"/>
        <v>0</v>
      </c>
      <c r="L19" s="32">
        <f t="shared" si="12"/>
        <v>7</v>
      </c>
      <c r="M19" s="32">
        <f t="shared" si="11"/>
        <v>2</v>
      </c>
      <c r="N19" s="32">
        <v>-14</v>
      </c>
      <c r="P19" s="32">
        <v>1</v>
      </c>
      <c r="Q19" s="32">
        <v>0</v>
      </c>
      <c r="R19" s="32">
        <v>0</v>
      </c>
      <c r="S19" s="32">
        <v>28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-87</v>
      </c>
      <c r="AH19" s="32">
        <v>0</v>
      </c>
      <c r="AI19" s="32">
        <v>0</v>
      </c>
      <c r="AJ19" s="32">
        <v>20</v>
      </c>
      <c r="AK19" s="32">
        <v>-13</v>
      </c>
      <c r="AL19" s="32">
        <v>0</v>
      </c>
      <c r="AM19" s="32">
        <v>2</v>
      </c>
      <c r="AN19" s="32">
        <v>0</v>
      </c>
      <c r="AO19" s="32">
        <f t="shared" si="0"/>
        <v>-14</v>
      </c>
    </row>
    <row r="20" spans="1:41" x14ac:dyDescent="0.2">
      <c r="A20" s="5" t="s">
        <v>259</v>
      </c>
      <c r="B20" s="32">
        <f t="shared" si="1"/>
        <v>-24</v>
      </c>
      <c r="C20" s="32">
        <f t="shared" si="2"/>
        <v>0</v>
      </c>
      <c r="D20" s="32">
        <f t="shared" si="3"/>
        <v>0</v>
      </c>
      <c r="E20" s="32">
        <f t="shared" si="4"/>
        <v>0</v>
      </c>
      <c r="F20" s="32">
        <f t="shared" si="5"/>
        <v>0</v>
      </c>
      <c r="G20" s="32">
        <f t="shared" si="6"/>
        <v>0</v>
      </c>
      <c r="H20" s="32">
        <f t="shared" si="7"/>
        <v>0</v>
      </c>
      <c r="I20" s="32">
        <f t="shared" si="8"/>
        <v>0</v>
      </c>
      <c r="J20" s="32">
        <f t="shared" si="9"/>
        <v>0</v>
      </c>
      <c r="K20" s="32">
        <f t="shared" si="10"/>
        <v>0</v>
      </c>
      <c r="L20" s="32">
        <f t="shared" si="12"/>
        <v>0</v>
      </c>
      <c r="M20" s="32">
        <f t="shared" si="11"/>
        <v>0</v>
      </c>
      <c r="N20" s="32">
        <f t="shared" si="11"/>
        <v>0</v>
      </c>
      <c r="P20" s="32">
        <v>-24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f t="shared" si="0"/>
        <v>0</v>
      </c>
    </row>
    <row r="21" spans="1:41" x14ac:dyDescent="0.2">
      <c r="A21" s="5" t="s">
        <v>260</v>
      </c>
      <c r="B21" s="32">
        <f t="shared" ref="B21" si="13">SUM(P21:Q21)</f>
        <v>0</v>
      </c>
      <c r="C21" s="32">
        <f t="shared" ref="C21" si="14">SUM(R21:S21)</f>
        <v>0</v>
      </c>
      <c r="D21" s="32">
        <f t="shared" ref="D21" si="15">SUM(T21:U21)</f>
        <v>0</v>
      </c>
      <c r="E21" s="32">
        <f t="shared" ref="E21" si="16">SUM(V21:W21)</f>
        <v>0</v>
      </c>
      <c r="F21" s="32">
        <f t="shared" ref="F21" si="17">SUM(X21:Y21)</f>
        <v>0</v>
      </c>
      <c r="G21" s="32">
        <f t="shared" ref="G21" si="18">SUM(Z21:AA21)</f>
        <v>0</v>
      </c>
      <c r="H21" s="32">
        <f t="shared" ref="H21" si="19">SUM(AB21:AC21)</f>
        <v>0</v>
      </c>
      <c r="I21" s="32">
        <f t="shared" ref="I21" si="20">SUM(AD21:AE21)</f>
        <v>0</v>
      </c>
      <c r="J21" s="32">
        <f t="shared" ref="J21" si="21">SUM(AF21:AG21)</f>
        <v>0</v>
      </c>
      <c r="K21" s="32">
        <f t="shared" ref="K21" si="22">SUM(AH21:AI21)</f>
        <v>0</v>
      </c>
      <c r="L21" s="32">
        <f t="shared" ref="L21" si="23">SUM(AJ21:AK21)</f>
        <v>0</v>
      </c>
      <c r="M21" s="32">
        <f t="shared" ref="M21" si="24">SUM(AL21:AM21)</f>
        <v>0</v>
      </c>
      <c r="N21" s="32">
        <v>2535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612</v>
      </c>
      <c r="AO21" s="32">
        <f t="shared" si="0"/>
        <v>1923</v>
      </c>
    </row>
    <row r="22" spans="1:41" x14ac:dyDescent="0.2">
      <c r="A22" s="5" t="s">
        <v>258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>
        <f t="shared" si="11"/>
        <v>-135</v>
      </c>
      <c r="N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-135</v>
      </c>
      <c r="AN22" s="32">
        <v>0</v>
      </c>
      <c r="AO22" s="32">
        <f t="shared" si="0"/>
        <v>0</v>
      </c>
    </row>
    <row r="23" spans="1:41" x14ac:dyDescent="0.2">
      <c r="A23" s="5" t="s">
        <v>169</v>
      </c>
      <c r="B23" s="32">
        <f t="shared" si="1"/>
        <v>0</v>
      </c>
      <c r="C23" s="32">
        <f t="shared" si="2"/>
        <v>0</v>
      </c>
      <c r="D23" s="32">
        <f t="shared" si="3"/>
        <v>0</v>
      </c>
      <c r="E23" s="32">
        <f t="shared" si="4"/>
        <v>0</v>
      </c>
      <c r="F23" s="32">
        <f t="shared" si="5"/>
        <v>0</v>
      </c>
      <c r="G23" s="32">
        <f t="shared" si="6"/>
        <v>0</v>
      </c>
      <c r="H23" s="32">
        <f t="shared" si="7"/>
        <v>0</v>
      </c>
      <c r="I23" s="32">
        <f t="shared" si="8"/>
        <v>0</v>
      </c>
      <c r="J23" s="32">
        <f t="shared" si="9"/>
        <v>-729</v>
      </c>
      <c r="K23" s="32">
        <f t="shared" si="10"/>
        <v>0</v>
      </c>
      <c r="L23" s="32">
        <f t="shared" si="12"/>
        <v>0</v>
      </c>
      <c r="M23" s="32">
        <f t="shared" si="11"/>
        <v>-12038</v>
      </c>
      <c r="N23" s="32">
        <f t="shared" si="11"/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-729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-12038</v>
      </c>
      <c r="AM23" s="32">
        <v>0</v>
      </c>
      <c r="AN23" s="32">
        <v>0</v>
      </c>
      <c r="AO23" s="32">
        <f t="shared" si="0"/>
        <v>0</v>
      </c>
    </row>
    <row r="24" spans="1:41" x14ac:dyDescent="0.2">
      <c r="A24" s="5" t="s">
        <v>261</v>
      </c>
      <c r="B24" s="32">
        <f t="shared" si="1"/>
        <v>0</v>
      </c>
      <c r="C24" s="32">
        <f t="shared" si="2"/>
        <v>0</v>
      </c>
      <c r="D24" s="32">
        <f t="shared" si="3"/>
        <v>0</v>
      </c>
      <c r="E24" s="32">
        <f t="shared" si="4"/>
        <v>0</v>
      </c>
      <c r="F24" s="32">
        <f t="shared" si="5"/>
        <v>0</v>
      </c>
      <c r="G24" s="32">
        <f t="shared" si="6"/>
        <v>0</v>
      </c>
      <c r="H24" s="32">
        <f t="shared" si="7"/>
        <v>0</v>
      </c>
      <c r="I24" s="32">
        <f t="shared" si="8"/>
        <v>0</v>
      </c>
      <c r="J24" s="32">
        <f t="shared" si="9"/>
        <v>-1703</v>
      </c>
      <c r="K24" s="32">
        <f t="shared" si="10"/>
        <v>-1210</v>
      </c>
      <c r="L24" s="32">
        <f t="shared" si="12"/>
        <v>-3003</v>
      </c>
      <c r="M24" s="32">
        <f t="shared" si="11"/>
        <v>-324</v>
      </c>
      <c r="N24" s="32">
        <v>-157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-1703</v>
      </c>
      <c r="AH24" s="32">
        <v>0</v>
      </c>
      <c r="AI24" s="32">
        <v>-1210</v>
      </c>
      <c r="AJ24" s="32">
        <v>-2759</v>
      </c>
      <c r="AK24" s="32">
        <v>-244</v>
      </c>
      <c r="AL24" s="32">
        <v>-121</v>
      </c>
      <c r="AM24" s="32">
        <v>-203</v>
      </c>
      <c r="AN24" s="32">
        <v>-87</v>
      </c>
      <c r="AO24" s="32">
        <f t="shared" si="0"/>
        <v>-70</v>
      </c>
    </row>
    <row r="25" spans="1:41" x14ac:dyDescent="0.2">
      <c r="A25" s="5" t="s">
        <v>262</v>
      </c>
      <c r="B25" s="32">
        <f t="shared" si="1"/>
        <v>0</v>
      </c>
      <c r="C25" s="32">
        <f t="shared" si="2"/>
        <v>0</v>
      </c>
      <c r="D25" s="32">
        <f t="shared" si="3"/>
        <v>0</v>
      </c>
      <c r="E25" s="32">
        <f t="shared" si="4"/>
        <v>0</v>
      </c>
      <c r="F25" s="32">
        <f t="shared" si="5"/>
        <v>0</v>
      </c>
      <c r="G25" s="32">
        <f t="shared" si="6"/>
        <v>0</v>
      </c>
      <c r="H25" s="32">
        <f t="shared" si="7"/>
        <v>0</v>
      </c>
      <c r="I25" s="32">
        <f t="shared" si="8"/>
        <v>0</v>
      </c>
      <c r="J25" s="32">
        <f t="shared" si="9"/>
        <v>0</v>
      </c>
      <c r="K25" s="32">
        <f t="shared" si="10"/>
        <v>-448</v>
      </c>
      <c r="L25" s="32">
        <f t="shared" si="12"/>
        <v>-1197</v>
      </c>
      <c r="M25" s="32">
        <f t="shared" si="11"/>
        <v>-2715</v>
      </c>
      <c r="N25" s="32">
        <v>-4697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-448</v>
      </c>
      <c r="AJ25" s="32">
        <v>-423</v>
      </c>
      <c r="AK25" s="32">
        <v>-774</v>
      </c>
      <c r="AL25" s="32">
        <v>-802</v>
      </c>
      <c r="AM25" s="32">
        <v>-1913</v>
      </c>
      <c r="AN25" s="32">
        <v>-1119</v>
      </c>
      <c r="AO25" s="32">
        <f t="shared" si="0"/>
        <v>-3578</v>
      </c>
    </row>
    <row r="26" spans="1:41" x14ac:dyDescent="0.2">
      <c r="A26" s="5" t="s">
        <v>263</v>
      </c>
      <c r="B26" s="32">
        <f t="shared" si="1"/>
        <v>-1425</v>
      </c>
      <c r="C26" s="32">
        <f t="shared" si="2"/>
        <v>-544</v>
      </c>
      <c r="D26" s="32">
        <f t="shared" si="3"/>
        <v>-337</v>
      </c>
      <c r="E26" s="32">
        <f t="shared" si="4"/>
        <v>-1164</v>
      </c>
      <c r="F26" s="32">
        <f t="shared" si="5"/>
        <v>-1182</v>
      </c>
      <c r="G26" s="32">
        <f t="shared" si="6"/>
        <v>-1538</v>
      </c>
      <c r="H26" s="32">
        <f t="shared" si="7"/>
        <v>-705</v>
      </c>
      <c r="I26" s="32">
        <f t="shared" si="8"/>
        <v>2781</v>
      </c>
      <c r="J26" s="32">
        <f t="shared" si="9"/>
        <v>4713</v>
      </c>
      <c r="K26" s="32">
        <f t="shared" si="10"/>
        <v>5496</v>
      </c>
      <c r="L26" s="32">
        <f t="shared" si="12"/>
        <v>7381</v>
      </c>
      <c r="M26" s="32">
        <f t="shared" si="11"/>
        <v>9131</v>
      </c>
      <c r="N26" s="32">
        <v>12961</v>
      </c>
      <c r="P26" s="32">
        <v>-212</v>
      </c>
      <c r="Q26" s="32">
        <v>-1213</v>
      </c>
      <c r="R26" s="32">
        <v>-237</v>
      </c>
      <c r="S26" s="32">
        <v>-307</v>
      </c>
      <c r="T26" s="32">
        <v>-319</v>
      </c>
      <c r="U26" s="32">
        <v>-18</v>
      </c>
      <c r="V26" s="32">
        <v>-149</v>
      </c>
      <c r="W26" s="32">
        <v>-1015</v>
      </c>
      <c r="X26" s="32">
        <v>-405</v>
      </c>
      <c r="Y26" s="32">
        <v>-777</v>
      </c>
      <c r="Z26" s="32">
        <v>-739</v>
      </c>
      <c r="AA26" s="32">
        <v>-799</v>
      </c>
      <c r="AB26" s="32">
        <v>-346</v>
      </c>
      <c r="AC26" s="32">
        <v>-359</v>
      </c>
      <c r="AD26" s="32">
        <v>1088</v>
      </c>
      <c r="AE26" s="32">
        <v>1693</v>
      </c>
      <c r="AF26" s="32">
        <v>2113</v>
      </c>
      <c r="AG26" s="32">
        <v>2600</v>
      </c>
      <c r="AH26" s="32">
        <v>2891</v>
      </c>
      <c r="AI26" s="32">
        <v>2605</v>
      </c>
      <c r="AJ26" s="32">
        <v>3705</v>
      </c>
      <c r="AK26" s="32">
        <v>3676</v>
      </c>
      <c r="AL26" s="32">
        <v>4270</v>
      </c>
      <c r="AM26" s="32">
        <v>4861</v>
      </c>
      <c r="AN26" s="32">
        <v>5627</v>
      </c>
      <c r="AO26" s="32">
        <f t="shared" si="0"/>
        <v>7334</v>
      </c>
    </row>
    <row r="27" spans="1:41" x14ac:dyDescent="0.2">
      <c r="A27" s="5" t="s">
        <v>264</v>
      </c>
      <c r="B27" s="32">
        <f t="shared" si="1"/>
        <v>1585</v>
      </c>
      <c r="C27" s="32">
        <f t="shared" si="2"/>
        <v>1526</v>
      </c>
      <c r="D27" s="32">
        <f t="shared" si="3"/>
        <v>1833</v>
      </c>
      <c r="E27" s="32">
        <f t="shared" si="4"/>
        <v>2026</v>
      </c>
      <c r="F27" s="32">
        <f t="shared" si="5"/>
        <v>2002</v>
      </c>
      <c r="G27" s="32">
        <f t="shared" si="6"/>
        <v>1654</v>
      </c>
      <c r="H27" s="32">
        <f t="shared" si="7"/>
        <v>2524</v>
      </c>
      <c r="I27" s="32">
        <f t="shared" si="8"/>
        <v>1123</v>
      </c>
      <c r="J27" s="32">
        <f t="shared" si="9"/>
        <v>1585</v>
      </c>
      <c r="K27" s="32">
        <f t="shared" si="10"/>
        <v>2686</v>
      </c>
      <c r="L27" s="32">
        <f t="shared" si="12"/>
        <v>2842</v>
      </c>
      <c r="M27" s="32">
        <f t="shared" si="11"/>
        <v>2886</v>
      </c>
      <c r="N27" s="32">
        <v>2416</v>
      </c>
      <c r="P27" s="32">
        <v>804</v>
      </c>
      <c r="Q27" s="32">
        <v>781</v>
      </c>
      <c r="R27" s="32">
        <v>651</v>
      </c>
      <c r="S27" s="32">
        <v>875</v>
      </c>
      <c r="T27" s="32">
        <v>822</v>
      </c>
      <c r="U27" s="32">
        <v>1011</v>
      </c>
      <c r="V27" s="32">
        <v>302</v>
      </c>
      <c r="W27" s="32">
        <v>1724</v>
      </c>
      <c r="X27" s="32">
        <v>795</v>
      </c>
      <c r="Y27" s="32">
        <v>1207</v>
      </c>
      <c r="Z27" s="32">
        <v>117</v>
      </c>
      <c r="AA27" s="32">
        <v>1537</v>
      </c>
      <c r="AB27" s="32">
        <v>754</v>
      </c>
      <c r="AC27" s="32">
        <v>1770</v>
      </c>
      <c r="AD27" s="32">
        <v>-369</v>
      </c>
      <c r="AE27" s="32">
        <v>1492</v>
      </c>
      <c r="AF27" s="32">
        <v>857</v>
      </c>
      <c r="AG27" s="32">
        <v>728</v>
      </c>
      <c r="AH27" s="32">
        <v>1082</v>
      </c>
      <c r="AI27" s="32">
        <v>1604</v>
      </c>
      <c r="AJ27" s="32">
        <v>1461</v>
      </c>
      <c r="AK27" s="32">
        <v>1381</v>
      </c>
      <c r="AL27" s="32">
        <v>1414</v>
      </c>
      <c r="AM27" s="32">
        <v>1472</v>
      </c>
      <c r="AN27" s="32">
        <v>502</v>
      </c>
      <c r="AO27" s="32">
        <f t="shared" si="0"/>
        <v>1914</v>
      </c>
    </row>
    <row r="28" spans="1:41" ht="15" x14ac:dyDescent="0.25">
      <c r="A28" s="70" t="s">
        <v>291</v>
      </c>
      <c r="B28" s="75">
        <f t="shared" si="1"/>
        <v>7750</v>
      </c>
      <c r="C28" s="75">
        <f t="shared" si="2"/>
        <v>6378</v>
      </c>
      <c r="D28" s="75">
        <f t="shared" si="3"/>
        <v>8488</v>
      </c>
      <c r="E28" s="75">
        <f t="shared" si="4"/>
        <v>10342</v>
      </c>
      <c r="F28" s="75">
        <f t="shared" si="5"/>
        <v>7319</v>
      </c>
      <c r="G28" s="75">
        <f t="shared" si="6"/>
        <v>5522</v>
      </c>
      <c r="H28" s="75">
        <f t="shared" si="7"/>
        <v>11625</v>
      </c>
      <c r="I28" s="75">
        <f t="shared" si="8"/>
        <v>5773</v>
      </c>
      <c r="J28" s="75">
        <f t="shared" si="9"/>
        <v>6085</v>
      </c>
      <c r="K28" s="75">
        <f t="shared" si="10"/>
        <v>10181</v>
      </c>
      <c r="L28" s="75">
        <f t="shared" si="12"/>
        <v>11719</v>
      </c>
      <c r="M28" s="75">
        <f t="shared" si="11"/>
        <v>12320</v>
      </c>
      <c r="N28" s="75">
        <v>11070</v>
      </c>
      <c r="O28" s="37"/>
      <c r="P28" s="75">
        <v>3388</v>
      </c>
      <c r="Q28" s="75">
        <v>4362</v>
      </c>
      <c r="R28" s="75">
        <v>2965</v>
      </c>
      <c r="S28" s="75">
        <v>3413</v>
      </c>
      <c r="T28" s="75">
        <v>3742</v>
      </c>
      <c r="U28" s="75">
        <v>4746</v>
      </c>
      <c r="V28" s="75">
        <v>1383</v>
      </c>
      <c r="W28" s="75">
        <v>8959</v>
      </c>
      <c r="X28" s="75">
        <v>3012</v>
      </c>
      <c r="Y28" s="75">
        <v>4307</v>
      </c>
      <c r="Z28" s="75">
        <v>1236</v>
      </c>
      <c r="AA28" s="75">
        <v>4286</v>
      </c>
      <c r="AB28" s="75">
        <v>3038</v>
      </c>
      <c r="AC28" s="75">
        <v>8587</v>
      </c>
      <c r="AD28" s="75">
        <v>1496</v>
      </c>
      <c r="AE28" s="75">
        <v>4277</v>
      </c>
      <c r="AF28" s="75">
        <v>3694</v>
      </c>
      <c r="AG28" s="75">
        <v>2391</v>
      </c>
      <c r="AH28" s="75">
        <v>2984</v>
      </c>
      <c r="AI28" s="75">
        <v>7197</v>
      </c>
      <c r="AJ28" s="75">
        <v>5190</v>
      </c>
      <c r="AK28" s="75">
        <v>6529</v>
      </c>
      <c r="AL28" s="75">
        <f>SUM(AL7:AL27)</f>
        <v>3944</v>
      </c>
      <c r="AM28" s="75">
        <v>8376</v>
      </c>
      <c r="AN28" s="75">
        <f>SUM(AN7:AN27)</f>
        <v>4876</v>
      </c>
      <c r="AO28" s="75">
        <f t="shared" si="0"/>
        <v>6194</v>
      </c>
    </row>
    <row r="29" spans="1:41" x14ac:dyDescent="0.2">
      <c r="A29" s="5" t="s">
        <v>292</v>
      </c>
      <c r="B29" s="32">
        <f t="shared" si="1"/>
        <v>-5308</v>
      </c>
      <c r="C29" s="32">
        <f t="shared" si="2"/>
        <v>-7633</v>
      </c>
      <c r="D29" s="32">
        <f t="shared" si="3"/>
        <v>-7837</v>
      </c>
      <c r="E29" s="32">
        <f t="shared" si="4"/>
        <v>-6890</v>
      </c>
      <c r="F29" s="32">
        <f t="shared" si="5"/>
        <v>-8255</v>
      </c>
      <c r="G29" s="32">
        <f t="shared" si="6"/>
        <v>-1780</v>
      </c>
      <c r="H29" s="32">
        <f t="shared" si="7"/>
        <v>-1009</v>
      </c>
      <c r="I29" s="32">
        <f t="shared" si="8"/>
        <v>3582</v>
      </c>
      <c r="J29" s="32">
        <f t="shared" si="9"/>
        <v>12506</v>
      </c>
      <c r="K29" s="32">
        <f t="shared" si="10"/>
        <v>-15619</v>
      </c>
      <c r="L29" s="32">
        <f t="shared" si="12"/>
        <v>3211</v>
      </c>
      <c r="M29" s="32">
        <f t="shared" si="11"/>
        <v>-24897</v>
      </c>
      <c r="N29" s="32">
        <v>-9780</v>
      </c>
      <c r="P29" s="32">
        <v>-1772</v>
      </c>
      <c r="Q29" s="32">
        <v>-3536</v>
      </c>
      <c r="R29" s="32">
        <v>-2082</v>
      </c>
      <c r="S29" s="32">
        <v>-5551</v>
      </c>
      <c r="T29" s="32">
        <v>-1957</v>
      </c>
      <c r="U29" s="32">
        <v>-5880</v>
      </c>
      <c r="V29" s="32">
        <v>-6763</v>
      </c>
      <c r="W29" s="32">
        <v>-127</v>
      </c>
      <c r="X29" s="32">
        <v>-2418</v>
      </c>
      <c r="Y29" s="32">
        <v>-5837</v>
      </c>
      <c r="Z29" s="32">
        <v>-502</v>
      </c>
      <c r="AA29" s="32">
        <v>-1278</v>
      </c>
      <c r="AB29" s="32">
        <v>-582</v>
      </c>
      <c r="AC29" s="32">
        <v>-427</v>
      </c>
      <c r="AD29" s="32">
        <v>-4833</v>
      </c>
      <c r="AE29" s="32">
        <v>8415</v>
      </c>
      <c r="AF29" s="32">
        <v>7357</v>
      </c>
      <c r="AG29" s="32">
        <v>5149</v>
      </c>
      <c r="AH29" s="32">
        <v>2781</v>
      </c>
      <c r="AI29" s="32">
        <v>-18400</v>
      </c>
      <c r="AJ29" s="32">
        <v>3242</v>
      </c>
      <c r="AK29" s="32">
        <v>-31</v>
      </c>
      <c r="AL29" s="32">
        <v>-14724</v>
      </c>
      <c r="AM29" s="32">
        <v>-10173</v>
      </c>
      <c r="AN29" s="32">
        <v>-11921</v>
      </c>
      <c r="AO29" s="32">
        <f t="shared" si="0"/>
        <v>2141</v>
      </c>
    </row>
    <row r="30" spans="1:41" x14ac:dyDescent="0.2">
      <c r="A30" s="5" t="s">
        <v>293</v>
      </c>
      <c r="B30" s="32">
        <f t="shared" si="1"/>
        <v>-2893</v>
      </c>
      <c r="C30" s="32">
        <f t="shared" si="2"/>
        <v>-3024</v>
      </c>
      <c r="D30" s="32">
        <f t="shared" si="3"/>
        <v>-5080</v>
      </c>
      <c r="E30" s="32">
        <f t="shared" si="4"/>
        <v>-1427</v>
      </c>
      <c r="F30" s="32">
        <f t="shared" si="5"/>
        <v>-3899</v>
      </c>
      <c r="G30" s="32">
        <f t="shared" si="6"/>
        <v>-3746</v>
      </c>
      <c r="H30" s="32">
        <f t="shared" si="7"/>
        <v>-6953</v>
      </c>
      <c r="I30" s="32">
        <f t="shared" si="8"/>
        <v>9036</v>
      </c>
      <c r="J30" s="32">
        <f t="shared" si="9"/>
        <v>544</v>
      </c>
      <c r="K30" s="32">
        <f t="shared" si="10"/>
        <v>2642</v>
      </c>
      <c r="L30" s="32">
        <f t="shared" si="12"/>
        <v>-2386</v>
      </c>
      <c r="M30" s="32">
        <f t="shared" si="11"/>
        <v>-2212</v>
      </c>
      <c r="N30" s="32">
        <v>-49</v>
      </c>
      <c r="P30" s="32">
        <v>-915</v>
      </c>
      <c r="Q30" s="32">
        <v>-1978</v>
      </c>
      <c r="R30" s="32">
        <v>-401</v>
      </c>
      <c r="S30" s="32">
        <v>-2623</v>
      </c>
      <c r="T30" s="32">
        <v>-3243</v>
      </c>
      <c r="U30" s="32">
        <v>-1837</v>
      </c>
      <c r="V30" s="32">
        <v>-2093</v>
      </c>
      <c r="W30" s="32">
        <v>666</v>
      </c>
      <c r="X30" s="32">
        <v>-366</v>
      </c>
      <c r="Y30" s="32">
        <v>-3533</v>
      </c>
      <c r="Z30" s="32">
        <v>-2381</v>
      </c>
      <c r="AA30" s="32">
        <v>-1365</v>
      </c>
      <c r="AB30" s="32">
        <v>-7998</v>
      </c>
      <c r="AC30" s="32">
        <v>1045</v>
      </c>
      <c r="AD30" s="32">
        <v>4391</v>
      </c>
      <c r="AE30" s="32">
        <v>4645</v>
      </c>
      <c r="AF30" s="32">
        <v>-1862</v>
      </c>
      <c r="AG30" s="32">
        <v>2406</v>
      </c>
      <c r="AH30" s="32">
        <v>2635</v>
      </c>
      <c r="AI30" s="32">
        <v>7</v>
      </c>
      <c r="AJ30" s="32">
        <v>-3421</v>
      </c>
      <c r="AK30" s="32">
        <v>1035</v>
      </c>
      <c r="AL30" s="32">
        <v>1075</v>
      </c>
      <c r="AM30" s="32">
        <v>-3287</v>
      </c>
      <c r="AN30" s="32">
        <v>-2847</v>
      </c>
      <c r="AO30" s="32">
        <f t="shared" si="0"/>
        <v>2798</v>
      </c>
    </row>
    <row r="31" spans="1:41" x14ac:dyDescent="0.2">
      <c r="A31" s="5" t="s">
        <v>294</v>
      </c>
      <c r="B31" s="32">
        <f>SUM(P31:Q31)</f>
        <v>0</v>
      </c>
      <c r="C31" s="32">
        <f>SUM(R31:S31)</f>
        <v>0</v>
      </c>
      <c r="D31" s="32">
        <f>SUM(T31:U31)</f>
        <v>0</v>
      </c>
      <c r="E31" s="32">
        <f>SUM(V31:W31)</f>
        <v>0</v>
      </c>
      <c r="F31" s="32">
        <f>SUM(X31:Y31)</f>
        <v>0</v>
      </c>
      <c r="G31" s="32">
        <f>SUM(Z31:AA31)</f>
        <v>0</v>
      </c>
      <c r="H31" s="32">
        <f>SUM(AB31:AC31)</f>
        <v>-203</v>
      </c>
      <c r="I31" s="32">
        <f>SUM(AD31:AE31)</f>
        <v>-57</v>
      </c>
      <c r="J31" s="32">
        <f>SUM(AF31:AG31)</f>
        <v>-1219</v>
      </c>
      <c r="K31" s="32">
        <f>SUM(AH31:AI31)</f>
        <v>-4675</v>
      </c>
      <c r="L31" s="32">
        <f>SUM(AJ31:AK31)</f>
        <v>-18194</v>
      </c>
      <c r="M31" s="32">
        <f>SUM(AL31:AM31)</f>
        <v>-24029</v>
      </c>
      <c r="N31" s="32">
        <v>-25990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-991</v>
      </c>
      <c r="AC31" s="32">
        <v>788</v>
      </c>
      <c r="AD31" s="32">
        <v>1023</v>
      </c>
      <c r="AE31" s="32">
        <v>-1080</v>
      </c>
      <c r="AF31" s="32">
        <v>-333</v>
      </c>
      <c r="AG31" s="32">
        <v>-886</v>
      </c>
      <c r="AH31" s="32">
        <v>-1513</v>
      </c>
      <c r="AI31" s="32">
        <v>-3162</v>
      </c>
      <c r="AJ31" s="32">
        <v>-5237</v>
      </c>
      <c r="AK31" s="32">
        <v>-12957</v>
      </c>
      <c r="AL31" s="32">
        <v>-8788</v>
      </c>
      <c r="AM31" s="32">
        <v>-15241</v>
      </c>
      <c r="AN31" s="32">
        <v>-5641</v>
      </c>
      <c r="AO31" s="32">
        <f t="shared" si="0"/>
        <v>-20349</v>
      </c>
    </row>
    <row r="32" spans="1:41" x14ac:dyDescent="0.2">
      <c r="A32" s="5" t="s">
        <v>295</v>
      </c>
      <c r="B32" s="32">
        <f t="shared" si="1"/>
        <v>-818</v>
      </c>
      <c r="C32" s="32">
        <f t="shared" si="2"/>
        <v>4074</v>
      </c>
      <c r="D32" s="32">
        <f t="shared" si="3"/>
        <v>4880</v>
      </c>
      <c r="E32" s="32">
        <f t="shared" si="4"/>
        <v>1184</v>
      </c>
      <c r="F32" s="32">
        <f t="shared" si="5"/>
        <v>2369</v>
      </c>
      <c r="G32" s="32">
        <f t="shared" si="6"/>
        <v>7812</v>
      </c>
      <c r="H32" s="32">
        <f t="shared" si="7"/>
        <v>161</v>
      </c>
      <c r="I32" s="32">
        <f t="shared" si="8"/>
        <v>-65</v>
      </c>
      <c r="J32" s="32">
        <f t="shared" si="9"/>
        <v>-9511</v>
      </c>
      <c r="K32" s="32">
        <f t="shared" si="10"/>
        <v>24390</v>
      </c>
      <c r="L32" s="32">
        <f t="shared" si="12"/>
        <v>5937</v>
      </c>
      <c r="M32" s="32">
        <f t="shared" si="11"/>
        <v>2424</v>
      </c>
      <c r="N32" s="32">
        <v>-4994</v>
      </c>
      <c r="P32" s="32">
        <v>-437</v>
      </c>
      <c r="Q32" s="32">
        <v>-381</v>
      </c>
      <c r="R32" s="32">
        <v>1434</v>
      </c>
      <c r="S32" s="32">
        <v>2640</v>
      </c>
      <c r="T32" s="32">
        <v>1478</v>
      </c>
      <c r="U32" s="32">
        <v>3402</v>
      </c>
      <c r="V32" s="32">
        <v>10135</v>
      </c>
      <c r="W32" s="32">
        <v>-8951</v>
      </c>
      <c r="X32" s="32">
        <v>-1461</v>
      </c>
      <c r="Y32" s="32">
        <v>3830</v>
      </c>
      <c r="Z32" s="32">
        <v>8519</v>
      </c>
      <c r="AA32" s="32">
        <v>-707</v>
      </c>
      <c r="AB32" s="32">
        <v>-1024</v>
      </c>
      <c r="AC32" s="32">
        <v>1185</v>
      </c>
      <c r="AD32" s="32">
        <v>-2068</v>
      </c>
      <c r="AE32" s="32">
        <v>2003</v>
      </c>
      <c r="AF32" s="32">
        <v>-9286</v>
      </c>
      <c r="AG32" s="32">
        <v>-225</v>
      </c>
      <c r="AH32" s="32">
        <v>-2870</v>
      </c>
      <c r="AI32" s="32">
        <v>27260</v>
      </c>
      <c r="AJ32" s="32">
        <v>2062</v>
      </c>
      <c r="AK32" s="32">
        <v>3875</v>
      </c>
      <c r="AL32" s="32">
        <v>2401</v>
      </c>
      <c r="AM32" s="32">
        <v>23</v>
      </c>
      <c r="AN32" s="32">
        <v>-1810</v>
      </c>
      <c r="AO32" s="32">
        <f t="shared" si="0"/>
        <v>-3184</v>
      </c>
    </row>
    <row r="33" spans="1:41" x14ac:dyDescent="0.2">
      <c r="A33" s="5" t="s">
        <v>296</v>
      </c>
      <c r="B33" s="32">
        <f>SUM(P33:Q33)</f>
        <v>0</v>
      </c>
      <c r="C33" s="32">
        <f>SUM(R33:S33)</f>
        <v>0</v>
      </c>
      <c r="D33" s="32">
        <f>SUM(T33:U33)</f>
        <v>0</v>
      </c>
      <c r="E33" s="32">
        <f>SUM(V33:W33)</f>
        <v>0</v>
      </c>
      <c r="F33" s="32">
        <f>SUM(X33:Y33)</f>
        <v>0</v>
      </c>
      <c r="G33" s="32">
        <f>SUM(Z33:AA33)</f>
        <v>0</v>
      </c>
      <c r="H33" s="32">
        <f>SUM(AB33:AC33)</f>
        <v>1329</v>
      </c>
      <c r="I33" s="32">
        <f>SUM(AD33:AE33)</f>
        <v>1500</v>
      </c>
      <c r="J33" s="32">
        <f>SUM(AF33:AG33)</f>
        <v>9290</v>
      </c>
      <c r="K33" s="32">
        <f>SUM(AH33:AI33)</f>
        <v>-8088</v>
      </c>
      <c r="L33" s="32">
        <f>SUM(AJ33:AK33)</f>
        <v>-14194</v>
      </c>
      <c r="M33" s="32">
        <f>SUM(AL33:AM33)</f>
        <v>-3577</v>
      </c>
      <c r="N33" s="32">
        <v>-3291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7727</v>
      </c>
      <c r="AC33" s="32">
        <v>-6398</v>
      </c>
      <c r="AD33" s="32">
        <v>8492</v>
      </c>
      <c r="AE33" s="32">
        <v>-6992</v>
      </c>
      <c r="AF33" s="32">
        <v>13454</v>
      </c>
      <c r="AG33" s="32">
        <v>-4164</v>
      </c>
      <c r="AH33" s="32">
        <v>-3210</v>
      </c>
      <c r="AI33" s="32">
        <v>-4878</v>
      </c>
      <c r="AJ33" s="32">
        <v>-6266</v>
      </c>
      <c r="AK33" s="32">
        <v>-7928</v>
      </c>
      <c r="AL33" s="32">
        <v>-674</v>
      </c>
      <c r="AM33" s="32">
        <v>-2903</v>
      </c>
      <c r="AN33" s="32">
        <v>2724</v>
      </c>
      <c r="AO33" s="32">
        <f t="shared" si="0"/>
        <v>-6015</v>
      </c>
    </row>
    <row r="34" spans="1:41" x14ac:dyDescent="0.2">
      <c r="A34" s="5" t="s">
        <v>297</v>
      </c>
      <c r="B34" s="32">
        <f t="shared" si="1"/>
        <v>367</v>
      </c>
      <c r="C34" s="32">
        <f t="shared" si="2"/>
        <v>-992</v>
      </c>
      <c r="D34" s="32">
        <f t="shared" si="3"/>
        <v>1109</v>
      </c>
      <c r="E34" s="32">
        <f t="shared" si="4"/>
        <v>594</v>
      </c>
      <c r="F34" s="32">
        <f t="shared" si="5"/>
        <v>1315</v>
      </c>
      <c r="G34" s="32">
        <f t="shared" si="6"/>
        <v>-1808</v>
      </c>
      <c r="H34" s="32">
        <f t="shared" si="7"/>
        <v>112</v>
      </c>
      <c r="I34" s="32">
        <f t="shared" si="8"/>
        <v>-883</v>
      </c>
      <c r="J34" s="32">
        <f t="shared" si="9"/>
        <v>-420</v>
      </c>
      <c r="K34" s="32">
        <f t="shared" si="10"/>
        <v>-278</v>
      </c>
      <c r="L34" s="32">
        <f t="shared" si="12"/>
        <v>108</v>
      </c>
      <c r="M34" s="32">
        <f t="shared" si="11"/>
        <v>-28</v>
      </c>
      <c r="N34" s="32">
        <v>-2964</v>
      </c>
      <c r="P34" s="32">
        <v>-151</v>
      </c>
      <c r="Q34" s="32">
        <v>518</v>
      </c>
      <c r="R34" s="32">
        <v>-410</v>
      </c>
      <c r="S34" s="32">
        <v>-582</v>
      </c>
      <c r="T34" s="32">
        <v>-317</v>
      </c>
      <c r="U34" s="32">
        <v>1426</v>
      </c>
      <c r="V34" s="32">
        <v>-324</v>
      </c>
      <c r="W34" s="32">
        <v>918</v>
      </c>
      <c r="X34" s="32">
        <v>-600</v>
      </c>
      <c r="Y34" s="32">
        <v>1915</v>
      </c>
      <c r="Z34" s="32">
        <v>-1694</v>
      </c>
      <c r="AA34" s="32">
        <v>-114</v>
      </c>
      <c r="AB34" s="32">
        <v>-261</v>
      </c>
      <c r="AC34" s="32">
        <v>373</v>
      </c>
      <c r="AD34" s="32">
        <v>-654</v>
      </c>
      <c r="AE34" s="32">
        <v>-229</v>
      </c>
      <c r="AF34" s="32">
        <v>-316</v>
      </c>
      <c r="AG34" s="32">
        <v>-104</v>
      </c>
      <c r="AH34" s="32">
        <v>0</v>
      </c>
      <c r="AI34" s="32">
        <v>-278</v>
      </c>
      <c r="AJ34" s="32">
        <v>449</v>
      </c>
      <c r="AK34" s="32">
        <v>-341</v>
      </c>
      <c r="AL34" s="32">
        <v>617</v>
      </c>
      <c r="AM34" s="32">
        <v>-645</v>
      </c>
      <c r="AN34" s="32">
        <v>-327</v>
      </c>
      <c r="AO34" s="32">
        <f t="shared" si="0"/>
        <v>-2637</v>
      </c>
    </row>
    <row r="35" spans="1:41" x14ac:dyDescent="0.2">
      <c r="A35" s="5" t="s">
        <v>298</v>
      </c>
      <c r="B35" s="32">
        <f t="shared" si="1"/>
        <v>24</v>
      </c>
      <c r="C35" s="32">
        <f t="shared" si="2"/>
        <v>3</v>
      </c>
      <c r="D35" s="32">
        <f t="shared" si="3"/>
        <v>25</v>
      </c>
      <c r="E35" s="32">
        <f t="shared" si="4"/>
        <v>-59</v>
      </c>
      <c r="F35" s="32">
        <f t="shared" si="5"/>
        <v>0</v>
      </c>
      <c r="G35" s="32">
        <f t="shared" si="6"/>
        <v>0</v>
      </c>
      <c r="H35" s="32">
        <f t="shared" si="7"/>
        <v>0</v>
      </c>
      <c r="I35" s="32">
        <f t="shared" si="8"/>
        <v>0</v>
      </c>
      <c r="J35" s="32">
        <f t="shared" si="9"/>
        <v>0</v>
      </c>
      <c r="K35" s="32">
        <f t="shared" si="10"/>
        <v>0</v>
      </c>
      <c r="L35" s="32">
        <f t="shared" si="12"/>
        <v>0</v>
      </c>
      <c r="M35" s="32">
        <f t="shared" si="11"/>
        <v>0</v>
      </c>
      <c r="N35" s="32">
        <f t="shared" si="11"/>
        <v>0</v>
      </c>
      <c r="P35" s="32">
        <v>28</v>
      </c>
      <c r="Q35" s="32">
        <v>-4</v>
      </c>
      <c r="R35" s="32">
        <v>21</v>
      </c>
      <c r="S35" s="32">
        <v>-18</v>
      </c>
      <c r="T35" s="32">
        <v>12</v>
      </c>
      <c r="U35" s="32">
        <v>13</v>
      </c>
      <c r="V35" s="32">
        <v>-11</v>
      </c>
      <c r="W35" s="32">
        <v>-48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/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f t="shared" si="0"/>
        <v>0</v>
      </c>
    </row>
    <row r="36" spans="1:41" ht="15" x14ac:dyDescent="0.25">
      <c r="A36" s="70" t="s">
        <v>299</v>
      </c>
      <c r="B36" s="75">
        <f t="shared" si="1"/>
        <v>-878</v>
      </c>
      <c r="C36" s="75">
        <f t="shared" si="2"/>
        <v>-1194</v>
      </c>
      <c r="D36" s="75">
        <f t="shared" si="3"/>
        <v>1585</v>
      </c>
      <c r="E36" s="75">
        <f t="shared" si="4"/>
        <v>3744</v>
      </c>
      <c r="F36" s="75">
        <f t="shared" si="5"/>
        <v>-1151</v>
      </c>
      <c r="G36" s="75">
        <f t="shared" si="6"/>
        <v>6000</v>
      </c>
      <c r="H36" s="75">
        <f t="shared" si="7"/>
        <v>5062</v>
      </c>
      <c r="I36" s="75">
        <f t="shared" si="8"/>
        <v>18886</v>
      </c>
      <c r="J36" s="75">
        <f t="shared" si="9"/>
        <v>17275</v>
      </c>
      <c r="K36" s="75">
        <f t="shared" si="10"/>
        <v>8553</v>
      </c>
      <c r="L36" s="75">
        <f t="shared" si="12"/>
        <v>-13799</v>
      </c>
      <c r="M36" s="75">
        <f t="shared" si="11"/>
        <v>-39999</v>
      </c>
      <c r="N36" s="75">
        <f>SUM(N28:N35)</f>
        <v>-35998</v>
      </c>
      <c r="O36" s="37"/>
      <c r="P36" s="75">
        <v>141</v>
      </c>
      <c r="Q36" s="75">
        <v>-1019</v>
      </c>
      <c r="R36" s="75">
        <v>1527</v>
      </c>
      <c r="S36" s="75">
        <v>-2721</v>
      </c>
      <c r="T36" s="75">
        <v>-285</v>
      </c>
      <c r="U36" s="75">
        <v>1870</v>
      </c>
      <c r="V36" s="75">
        <v>2327</v>
      </c>
      <c r="W36" s="75">
        <v>1417</v>
      </c>
      <c r="X36" s="75">
        <v>-1833</v>
      </c>
      <c r="Y36" s="75">
        <v>682</v>
      </c>
      <c r="Z36" s="75">
        <v>5178</v>
      </c>
      <c r="AA36" s="75">
        <v>822</v>
      </c>
      <c r="AB36" s="75">
        <v>-91</v>
      </c>
      <c r="AC36" s="75">
        <v>5153</v>
      </c>
      <c r="AD36" s="75">
        <v>7847</v>
      </c>
      <c r="AE36" s="75">
        <v>11039</v>
      </c>
      <c r="AF36" s="75">
        <v>12708</v>
      </c>
      <c r="AG36" s="75">
        <v>4567</v>
      </c>
      <c r="AH36" s="75">
        <v>807</v>
      </c>
      <c r="AI36" s="75">
        <v>7746</v>
      </c>
      <c r="AJ36" s="75">
        <v>-3981</v>
      </c>
      <c r="AK36" s="75">
        <v>-9818</v>
      </c>
      <c r="AL36" s="75">
        <f>SUM(AL28:AL35)</f>
        <v>-16149</v>
      </c>
      <c r="AM36" s="75">
        <v>-23850</v>
      </c>
      <c r="AN36" s="75">
        <f>SUM(AN28:AN35)</f>
        <v>-14946</v>
      </c>
      <c r="AO36" s="75">
        <f t="shared" si="0"/>
        <v>-21052</v>
      </c>
    </row>
    <row r="37" spans="1:41" x14ac:dyDescent="0.2">
      <c r="A37" s="5" t="s">
        <v>300</v>
      </c>
      <c r="B37" s="32">
        <f t="shared" si="1"/>
        <v>-1897</v>
      </c>
      <c r="C37" s="32">
        <f t="shared" si="2"/>
        <v>-1833</v>
      </c>
      <c r="D37" s="32">
        <f t="shared" si="3"/>
        <v>-907</v>
      </c>
      <c r="E37" s="32">
        <f t="shared" si="4"/>
        <v>-1645</v>
      </c>
      <c r="F37" s="32">
        <f t="shared" si="5"/>
        <v>-2146</v>
      </c>
      <c r="G37" s="32">
        <f t="shared" si="6"/>
        <v>-1960</v>
      </c>
      <c r="H37" s="32">
        <f t="shared" si="7"/>
        <v>-2381</v>
      </c>
      <c r="I37" s="32">
        <f t="shared" si="8"/>
        <v>-1483</v>
      </c>
      <c r="J37" s="32">
        <f t="shared" si="9"/>
        <v>-3939</v>
      </c>
      <c r="K37" s="32">
        <f t="shared" si="10"/>
        <v>-4647</v>
      </c>
      <c r="L37" s="32">
        <f t="shared" si="12"/>
        <v>-3543</v>
      </c>
      <c r="M37" s="32">
        <f t="shared" si="11"/>
        <v>-5553</v>
      </c>
      <c r="N37" s="32">
        <v>-4518</v>
      </c>
      <c r="P37" s="32">
        <v>-1370</v>
      </c>
      <c r="Q37" s="32">
        <v>-527</v>
      </c>
      <c r="R37" s="32">
        <v>-936</v>
      </c>
      <c r="S37" s="32">
        <v>-897</v>
      </c>
      <c r="T37" s="32">
        <v>-632</v>
      </c>
      <c r="U37" s="32">
        <v>-275</v>
      </c>
      <c r="V37" s="32">
        <v>-742</v>
      </c>
      <c r="W37" s="32">
        <v>-903</v>
      </c>
      <c r="X37" s="32">
        <v>-1605</v>
      </c>
      <c r="Y37" s="32">
        <v>-541</v>
      </c>
      <c r="Z37" s="32">
        <v>-1070</v>
      </c>
      <c r="AA37" s="32">
        <v>-890</v>
      </c>
      <c r="AB37" s="32">
        <v>-1018</v>
      </c>
      <c r="AC37" s="32">
        <v>-1363</v>
      </c>
      <c r="AD37" s="32">
        <v>-600</v>
      </c>
      <c r="AE37" s="32">
        <v>-883</v>
      </c>
      <c r="AF37" s="32">
        <v>-1620</v>
      </c>
      <c r="AG37" s="32">
        <v>-2319</v>
      </c>
      <c r="AH37" s="32">
        <v>-1731</v>
      </c>
      <c r="AI37" s="32">
        <v>-2916</v>
      </c>
      <c r="AJ37" s="32">
        <v>-1231</v>
      </c>
      <c r="AK37" s="32">
        <v>-2312</v>
      </c>
      <c r="AL37" s="32">
        <v>-1149</v>
      </c>
      <c r="AM37" s="32">
        <v>-4404</v>
      </c>
      <c r="AN37" s="32">
        <v>-1887</v>
      </c>
      <c r="AO37" s="32">
        <f t="shared" si="0"/>
        <v>-2631</v>
      </c>
    </row>
    <row r="38" spans="1:41" x14ac:dyDescent="0.2">
      <c r="A38" s="5" t="s">
        <v>301</v>
      </c>
      <c r="B38" s="32">
        <f t="shared" si="1"/>
        <v>-1098</v>
      </c>
      <c r="C38" s="32">
        <f t="shared" si="2"/>
        <v>-1097</v>
      </c>
      <c r="D38" s="32">
        <f t="shared" si="3"/>
        <v>-1724</v>
      </c>
      <c r="E38" s="32">
        <f t="shared" si="4"/>
        <v>-1588</v>
      </c>
      <c r="F38" s="32">
        <f t="shared" si="5"/>
        <v>-2516</v>
      </c>
      <c r="G38" s="32">
        <f t="shared" si="6"/>
        <v>-2603</v>
      </c>
      <c r="H38" s="32">
        <f t="shared" si="7"/>
        <v>-2257</v>
      </c>
      <c r="I38" s="32">
        <f t="shared" si="8"/>
        <v>-2246</v>
      </c>
      <c r="J38" s="32">
        <f t="shared" si="9"/>
        <v>-4824</v>
      </c>
      <c r="K38" s="32">
        <f t="shared" si="10"/>
        <v>-4803</v>
      </c>
      <c r="L38" s="32">
        <f t="shared" si="12"/>
        <v>-4461</v>
      </c>
      <c r="M38" s="32">
        <f t="shared" si="11"/>
        <v>-5263</v>
      </c>
      <c r="N38" s="32">
        <v>-6015</v>
      </c>
      <c r="P38" s="32">
        <v>-547</v>
      </c>
      <c r="Q38" s="32">
        <v>-551</v>
      </c>
      <c r="R38" s="32">
        <v>-476</v>
      </c>
      <c r="S38" s="32">
        <v>-621</v>
      </c>
      <c r="T38" s="32">
        <v>-871</v>
      </c>
      <c r="U38" s="32">
        <v>-853</v>
      </c>
      <c r="V38" s="32">
        <v>-683</v>
      </c>
      <c r="W38" s="32">
        <v>-905</v>
      </c>
      <c r="X38" s="32">
        <v>-1180</v>
      </c>
      <c r="Y38" s="32">
        <v>-1336</v>
      </c>
      <c r="Z38" s="32">
        <v>-1278</v>
      </c>
      <c r="AA38" s="32">
        <v>-1325</v>
      </c>
      <c r="AB38" s="32">
        <v>-1093</v>
      </c>
      <c r="AC38" s="32">
        <v>-1164</v>
      </c>
      <c r="AD38" s="32">
        <v>-1146</v>
      </c>
      <c r="AE38" s="32">
        <v>-1100</v>
      </c>
      <c r="AF38" s="32">
        <v>-2056</v>
      </c>
      <c r="AG38" s="32">
        <v>-2768</v>
      </c>
      <c r="AH38" s="32">
        <v>-2504</v>
      </c>
      <c r="AI38" s="32">
        <v>-2299</v>
      </c>
      <c r="AJ38" s="32">
        <v>-2097</v>
      </c>
      <c r="AK38" s="32">
        <v>-2364</v>
      </c>
      <c r="AL38" s="32">
        <v>-4385</v>
      </c>
      <c r="AM38" s="32">
        <v>-878</v>
      </c>
      <c r="AN38" s="32">
        <v>-2588</v>
      </c>
      <c r="AO38" s="32">
        <f t="shared" si="0"/>
        <v>-3427</v>
      </c>
    </row>
    <row r="39" spans="1:41" ht="25.5" x14ac:dyDescent="0.2">
      <c r="A39" s="48" t="s">
        <v>302</v>
      </c>
      <c r="B39" s="76">
        <f t="shared" si="1"/>
        <v>-3873</v>
      </c>
      <c r="C39" s="76">
        <f t="shared" si="2"/>
        <v>-4124</v>
      </c>
      <c r="D39" s="76">
        <f t="shared" si="3"/>
        <v>-1046</v>
      </c>
      <c r="E39" s="76">
        <f t="shared" si="4"/>
        <v>511</v>
      </c>
      <c r="F39" s="76">
        <f t="shared" si="5"/>
        <v>-5813</v>
      </c>
      <c r="G39" s="76">
        <f t="shared" si="6"/>
        <v>1437</v>
      </c>
      <c r="H39" s="76">
        <f t="shared" si="7"/>
        <v>424</v>
      </c>
      <c r="I39" s="76">
        <f t="shared" si="8"/>
        <v>15157</v>
      </c>
      <c r="J39" s="76">
        <f t="shared" si="9"/>
        <v>8512</v>
      </c>
      <c r="K39" s="76">
        <f t="shared" si="10"/>
        <v>-897</v>
      </c>
      <c r="L39" s="76">
        <f>SUM(AJ39:AK39)</f>
        <v>-21803</v>
      </c>
      <c r="M39" s="76">
        <f t="shared" si="11"/>
        <v>-50815</v>
      </c>
      <c r="N39" s="76">
        <f>SUM(N36:N38)</f>
        <v>-46531</v>
      </c>
      <c r="O39" s="30"/>
      <c r="P39" s="76">
        <v>-1776</v>
      </c>
      <c r="Q39" s="76">
        <v>-2097</v>
      </c>
      <c r="R39" s="76">
        <v>115</v>
      </c>
      <c r="S39" s="76">
        <v>-4239</v>
      </c>
      <c r="T39" s="76">
        <v>-1788</v>
      </c>
      <c r="U39" s="76">
        <v>742</v>
      </c>
      <c r="V39" s="76">
        <v>902</v>
      </c>
      <c r="W39" s="76">
        <v>-391</v>
      </c>
      <c r="X39" s="76">
        <v>-4618</v>
      </c>
      <c r="Y39" s="76">
        <v>-1195</v>
      </c>
      <c r="Z39" s="76">
        <v>2830</v>
      </c>
      <c r="AA39" s="76">
        <v>-1393</v>
      </c>
      <c r="AB39" s="76">
        <v>-2202</v>
      </c>
      <c r="AC39" s="76">
        <v>2626</v>
      </c>
      <c r="AD39" s="76">
        <v>6101</v>
      </c>
      <c r="AE39" s="76">
        <v>9056</v>
      </c>
      <c r="AF39" s="76">
        <v>9032</v>
      </c>
      <c r="AG39" s="76">
        <v>-520</v>
      </c>
      <c r="AH39" s="76">
        <v>-3428</v>
      </c>
      <c r="AI39" s="76">
        <v>2531</v>
      </c>
      <c r="AJ39" s="77">
        <v>-7309</v>
      </c>
      <c r="AK39" s="77">
        <v>-14494</v>
      </c>
      <c r="AL39" s="77">
        <f>SUM(AL36:AL38)</f>
        <v>-21683</v>
      </c>
      <c r="AM39" s="77">
        <v>-29132</v>
      </c>
      <c r="AN39" s="77">
        <f>SUM(AN36:AN38)</f>
        <v>-19421</v>
      </c>
      <c r="AO39" s="77">
        <f t="shared" si="0"/>
        <v>-27110</v>
      </c>
    </row>
    <row r="40" spans="1:41" x14ac:dyDescent="0.2">
      <c r="A40" s="49"/>
      <c r="B40" s="32"/>
      <c r="C40" s="32"/>
      <c r="D40" s="32"/>
      <c r="E40" s="32"/>
      <c r="F40" s="32"/>
      <c r="G40" s="32"/>
      <c r="H40" s="32"/>
      <c r="I40" s="32"/>
      <c r="J40" s="32"/>
      <c r="K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41" x14ac:dyDescent="0.2">
      <c r="A41" s="4" t="s">
        <v>303</v>
      </c>
      <c r="B41" s="32"/>
      <c r="C41" s="32"/>
      <c r="D41" s="32"/>
      <c r="E41" s="32"/>
      <c r="F41" s="32"/>
      <c r="G41" s="32"/>
      <c r="H41" s="32"/>
      <c r="I41" s="32"/>
      <c r="J41" s="32"/>
      <c r="K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41" x14ac:dyDescent="0.2">
      <c r="A42" s="5" t="s">
        <v>304</v>
      </c>
      <c r="B42" s="32">
        <f t="shared" ref="B42:B53" si="25">SUM(P42:Q42)</f>
        <v>117</v>
      </c>
      <c r="C42" s="32">
        <f t="shared" ref="C42:C53" si="26">SUM(R42:S42)</f>
        <v>71</v>
      </c>
      <c r="D42" s="32">
        <f t="shared" ref="D42:D53" si="27">SUM(T42:U42)</f>
        <v>15</v>
      </c>
      <c r="E42" s="32">
        <f t="shared" ref="E42:E53" si="28">SUM(V42:W42)</f>
        <v>66</v>
      </c>
      <c r="F42" s="32">
        <f t="shared" ref="F42:F53" si="29">SUM(X42:Y42)</f>
        <v>188</v>
      </c>
      <c r="G42" s="32">
        <f t="shared" ref="G42:G53" si="30">SUM(Z42:AA42)</f>
        <v>93</v>
      </c>
      <c r="H42" s="32">
        <f t="shared" ref="H42:H53" si="31">SUM(AB42:AC42)</f>
        <v>294</v>
      </c>
      <c r="I42" s="32">
        <f t="shared" ref="I42:I53" si="32">SUM(AD42:AE42)</f>
        <v>57</v>
      </c>
      <c r="J42" s="32">
        <f t="shared" ref="J42:J53" si="33">SUM(AF42:AG42)</f>
        <v>346</v>
      </c>
      <c r="K42" s="32">
        <f t="shared" ref="K42:K53" si="34">SUM(AH42:AI42)</f>
        <v>265</v>
      </c>
      <c r="L42" s="32">
        <f>SUM(AJ42:AK42)</f>
        <v>266</v>
      </c>
      <c r="M42" s="32">
        <f t="shared" si="11"/>
        <v>10</v>
      </c>
      <c r="N42" s="32">
        <v>413</v>
      </c>
      <c r="P42" s="32">
        <v>98</v>
      </c>
      <c r="Q42" s="32">
        <v>19</v>
      </c>
      <c r="R42" s="32">
        <v>41</v>
      </c>
      <c r="S42" s="32">
        <v>30</v>
      </c>
      <c r="T42" s="32">
        <v>57</v>
      </c>
      <c r="U42" s="32">
        <v>-42</v>
      </c>
      <c r="V42" s="32">
        <v>52</v>
      </c>
      <c r="W42" s="32">
        <v>14</v>
      </c>
      <c r="X42" s="32">
        <v>29</v>
      </c>
      <c r="Y42" s="32">
        <v>159</v>
      </c>
      <c r="Z42" s="32">
        <v>45</v>
      </c>
      <c r="AA42" s="32">
        <v>48</v>
      </c>
      <c r="AB42" s="32">
        <v>221</v>
      </c>
      <c r="AC42" s="32">
        <v>73</v>
      </c>
      <c r="AD42" s="32">
        <v>6</v>
      </c>
      <c r="AE42" s="32">
        <v>51</v>
      </c>
      <c r="AF42" s="32">
        <v>51</v>
      </c>
      <c r="AG42" s="32">
        <v>295</v>
      </c>
      <c r="AH42" s="32">
        <v>92</v>
      </c>
      <c r="AI42" s="32">
        <v>173</v>
      </c>
      <c r="AJ42" s="32">
        <v>195</v>
      </c>
      <c r="AK42" s="32">
        <v>71</v>
      </c>
      <c r="AL42" s="32">
        <v>31</v>
      </c>
      <c r="AM42" s="32">
        <v>-21</v>
      </c>
      <c r="AN42" s="32">
        <v>209</v>
      </c>
      <c r="AO42" s="32">
        <f t="shared" si="0"/>
        <v>204</v>
      </c>
    </row>
    <row r="43" spans="1:41" x14ac:dyDescent="0.2">
      <c r="A43" s="5" t="s">
        <v>305</v>
      </c>
      <c r="B43" s="32">
        <f t="shared" si="25"/>
        <v>0</v>
      </c>
      <c r="C43" s="32">
        <f t="shared" si="26"/>
        <v>0</v>
      </c>
      <c r="D43" s="32">
        <f t="shared" si="27"/>
        <v>0</v>
      </c>
      <c r="E43" s="32">
        <f t="shared" si="28"/>
        <v>0</v>
      </c>
      <c r="F43" s="32">
        <f t="shared" si="29"/>
        <v>0</v>
      </c>
      <c r="G43" s="32">
        <f t="shared" si="30"/>
        <v>0</v>
      </c>
      <c r="H43" s="32">
        <f t="shared" si="31"/>
        <v>232</v>
      </c>
      <c r="I43" s="32">
        <f t="shared" si="32"/>
        <v>8</v>
      </c>
      <c r="J43" s="32">
        <f t="shared" si="33"/>
        <v>76</v>
      </c>
      <c r="K43" s="32">
        <f t="shared" si="34"/>
        <v>440</v>
      </c>
      <c r="L43" s="32">
        <f t="shared" ref="L43:L53" si="35">SUM(AJ43:AK43)</f>
        <v>474</v>
      </c>
      <c r="M43" s="32">
        <f t="shared" si="11"/>
        <v>12</v>
      </c>
      <c r="N43" s="32">
        <v>8</v>
      </c>
      <c r="P43" s="32"/>
      <c r="Q43" s="32">
        <v>0</v>
      </c>
      <c r="R43" s="32"/>
      <c r="S43" s="32">
        <v>0</v>
      </c>
      <c r="T43" s="32"/>
      <c r="U43" s="32">
        <v>0</v>
      </c>
      <c r="V43" s="32"/>
      <c r="W43" s="32">
        <v>0</v>
      </c>
      <c r="X43" s="32"/>
      <c r="Y43" s="32">
        <v>0</v>
      </c>
      <c r="Z43" s="32">
        <v>0</v>
      </c>
      <c r="AA43" s="32">
        <v>0</v>
      </c>
      <c r="AB43" s="32">
        <v>224</v>
      </c>
      <c r="AC43" s="32">
        <v>8</v>
      </c>
      <c r="AD43" s="32">
        <v>8</v>
      </c>
      <c r="AE43" s="32">
        <v>0</v>
      </c>
      <c r="AF43" s="32">
        <v>0</v>
      </c>
      <c r="AG43" s="32">
        <v>76</v>
      </c>
      <c r="AH43" s="32">
        <v>62</v>
      </c>
      <c r="AI43" s="32">
        <v>378</v>
      </c>
      <c r="AJ43" s="32">
        <v>296</v>
      </c>
      <c r="AK43" s="32">
        <v>178</v>
      </c>
      <c r="AL43" s="32">
        <v>6</v>
      </c>
      <c r="AM43" s="32">
        <v>6</v>
      </c>
      <c r="AN43" s="32">
        <v>6</v>
      </c>
      <c r="AO43" s="32">
        <f t="shared" si="0"/>
        <v>2</v>
      </c>
    </row>
    <row r="44" spans="1:41" x14ac:dyDescent="0.2">
      <c r="A44" s="5" t="s">
        <v>306</v>
      </c>
      <c r="B44" s="32">
        <f t="shared" si="25"/>
        <v>140</v>
      </c>
      <c r="C44" s="32">
        <f t="shared" si="26"/>
        <v>552</v>
      </c>
      <c r="D44" s="32">
        <f t="shared" si="27"/>
        <v>611</v>
      </c>
      <c r="E44" s="32">
        <f t="shared" si="28"/>
        <v>823</v>
      </c>
      <c r="F44" s="32">
        <f t="shared" si="29"/>
        <v>1311</v>
      </c>
      <c r="G44" s="32">
        <f t="shared" si="30"/>
        <v>1153</v>
      </c>
      <c r="H44" s="32">
        <f t="shared" si="31"/>
        <v>918</v>
      </c>
      <c r="I44" s="32">
        <f t="shared" si="32"/>
        <v>1125</v>
      </c>
      <c r="J44" s="32">
        <f t="shared" si="33"/>
        <v>2167</v>
      </c>
      <c r="K44" s="32">
        <f t="shared" si="34"/>
        <v>1103</v>
      </c>
      <c r="L44" s="32">
        <f t="shared" si="35"/>
        <v>1763</v>
      </c>
      <c r="M44" s="32">
        <f t="shared" si="11"/>
        <v>1211</v>
      </c>
      <c r="N44" s="32">
        <v>1952</v>
      </c>
      <c r="P44" s="32">
        <v>69</v>
      </c>
      <c r="Q44" s="32">
        <v>71</v>
      </c>
      <c r="R44" s="32">
        <v>251</v>
      </c>
      <c r="S44" s="32">
        <v>301</v>
      </c>
      <c r="T44" s="32">
        <v>351</v>
      </c>
      <c r="U44" s="32">
        <v>260</v>
      </c>
      <c r="V44" s="32">
        <v>342</v>
      </c>
      <c r="W44" s="32">
        <v>481</v>
      </c>
      <c r="X44" s="32">
        <v>802</v>
      </c>
      <c r="Y44" s="32">
        <v>509</v>
      </c>
      <c r="Z44" s="32">
        <v>580</v>
      </c>
      <c r="AA44" s="32">
        <v>573</v>
      </c>
      <c r="AB44" s="32">
        <v>410</v>
      </c>
      <c r="AC44" s="32">
        <v>508</v>
      </c>
      <c r="AD44" s="32">
        <v>431</v>
      </c>
      <c r="AE44" s="32">
        <v>694</v>
      </c>
      <c r="AF44" s="32">
        <v>1238</v>
      </c>
      <c r="AG44" s="32">
        <v>929</v>
      </c>
      <c r="AH44" s="32">
        <v>723</v>
      </c>
      <c r="AI44" s="32">
        <v>380</v>
      </c>
      <c r="AJ44" s="32">
        <v>496</v>
      </c>
      <c r="AK44" s="32">
        <v>1267</v>
      </c>
      <c r="AL44" s="32">
        <v>680</v>
      </c>
      <c r="AM44" s="32">
        <v>531</v>
      </c>
      <c r="AN44" s="32">
        <v>919</v>
      </c>
      <c r="AO44" s="32">
        <f t="shared" si="0"/>
        <v>1033</v>
      </c>
    </row>
    <row r="45" spans="1:41" x14ac:dyDescent="0.2">
      <c r="A45" s="5" t="s">
        <v>307</v>
      </c>
      <c r="B45" s="32">
        <f t="shared" si="25"/>
        <v>-726</v>
      </c>
      <c r="C45" s="32">
        <f t="shared" si="26"/>
        <v>-844</v>
      </c>
      <c r="D45" s="32">
        <f t="shared" si="27"/>
        <v>-431</v>
      </c>
      <c r="E45" s="32">
        <f t="shared" si="28"/>
        <v>-653</v>
      </c>
      <c r="F45" s="32">
        <f t="shared" si="29"/>
        <v>-369</v>
      </c>
      <c r="G45" s="32">
        <f t="shared" si="30"/>
        <v>-711</v>
      </c>
      <c r="H45" s="32">
        <f t="shared" si="31"/>
        <v>-707</v>
      </c>
      <c r="I45" s="32">
        <f t="shared" si="32"/>
        <v>-550</v>
      </c>
      <c r="J45" s="32">
        <f t="shared" si="33"/>
        <v>-496</v>
      </c>
      <c r="K45" s="32">
        <f t="shared" si="34"/>
        <v>-396</v>
      </c>
      <c r="L45" s="32">
        <f t="shared" si="35"/>
        <v>-560</v>
      </c>
      <c r="M45" s="32">
        <f t="shared" si="11"/>
        <v>-1201</v>
      </c>
      <c r="N45" s="32">
        <v>-2146</v>
      </c>
      <c r="P45" s="32">
        <v>-191</v>
      </c>
      <c r="Q45" s="32">
        <v>-535</v>
      </c>
      <c r="R45" s="32">
        <v>-297</v>
      </c>
      <c r="S45" s="32">
        <v>-547</v>
      </c>
      <c r="T45" s="32">
        <v>-160</v>
      </c>
      <c r="U45" s="32">
        <v>-271</v>
      </c>
      <c r="V45" s="32">
        <v>-364</v>
      </c>
      <c r="W45" s="32">
        <v>-289</v>
      </c>
      <c r="X45" s="32">
        <v>-95</v>
      </c>
      <c r="Y45" s="32">
        <v>-274</v>
      </c>
      <c r="Z45" s="32">
        <v>-218</v>
      </c>
      <c r="AA45" s="32">
        <v>-493</v>
      </c>
      <c r="AB45" s="32">
        <v>-365</v>
      </c>
      <c r="AC45" s="32">
        <v>-342</v>
      </c>
      <c r="AD45" s="32">
        <v>-266</v>
      </c>
      <c r="AE45" s="32">
        <v>-284</v>
      </c>
      <c r="AF45" s="32">
        <v>-335</v>
      </c>
      <c r="AG45" s="32">
        <v>-161</v>
      </c>
      <c r="AH45" s="32">
        <v>-306</v>
      </c>
      <c r="AI45" s="32">
        <v>-90</v>
      </c>
      <c r="AJ45" s="32">
        <v>-236</v>
      </c>
      <c r="AK45" s="32">
        <v>-324</v>
      </c>
      <c r="AL45" s="32">
        <v>-331</v>
      </c>
      <c r="AM45" s="32">
        <v>-870</v>
      </c>
      <c r="AN45" s="32">
        <v>-981</v>
      </c>
      <c r="AO45" s="32">
        <f t="shared" si="0"/>
        <v>-1165</v>
      </c>
    </row>
    <row r="46" spans="1:41" x14ac:dyDescent="0.2">
      <c r="A46" s="5" t="s">
        <v>308</v>
      </c>
      <c r="B46" s="32">
        <f t="shared" si="25"/>
        <v>-253</v>
      </c>
      <c r="C46" s="32">
        <f t="shared" si="26"/>
        <v>-371</v>
      </c>
      <c r="D46" s="32">
        <f t="shared" si="27"/>
        <v>-55</v>
      </c>
      <c r="E46" s="32">
        <f t="shared" si="28"/>
        <v>-178</v>
      </c>
      <c r="F46" s="32">
        <f t="shared" si="29"/>
        <v>-123</v>
      </c>
      <c r="G46" s="32">
        <f t="shared" si="30"/>
        <v>-435</v>
      </c>
      <c r="H46" s="32">
        <f t="shared" si="31"/>
        <v>-60</v>
      </c>
      <c r="I46" s="32">
        <f t="shared" si="32"/>
        <v>-91</v>
      </c>
      <c r="J46" s="32">
        <f t="shared" si="33"/>
        <v>48</v>
      </c>
      <c r="K46" s="32">
        <f t="shared" si="34"/>
        <v>-216</v>
      </c>
      <c r="L46" s="32">
        <f t="shared" si="35"/>
        <v>-823</v>
      </c>
      <c r="M46" s="32">
        <f t="shared" si="11"/>
        <v>-13</v>
      </c>
      <c r="N46" s="32">
        <v>-165</v>
      </c>
      <c r="P46" s="32">
        <v>-61</v>
      </c>
      <c r="Q46" s="32">
        <v>-192</v>
      </c>
      <c r="R46" s="32">
        <v>-11</v>
      </c>
      <c r="S46" s="32">
        <v>-360</v>
      </c>
      <c r="T46" s="32">
        <v>-37</v>
      </c>
      <c r="U46" s="32">
        <v>-18</v>
      </c>
      <c r="V46" s="32">
        <v>-16</v>
      </c>
      <c r="W46" s="32">
        <v>-162</v>
      </c>
      <c r="X46" s="32">
        <v>-4</v>
      </c>
      <c r="Y46" s="32">
        <v>-119</v>
      </c>
      <c r="Z46" s="32">
        <v>-41</v>
      </c>
      <c r="AA46" s="32">
        <v>-394</v>
      </c>
      <c r="AB46" s="32">
        <v>-27</v>
      </c>
      <c r="AC46" s="32">
        <v>-33</v>
      </c>
      <c r="AD46" s="32">
        <v>-19</v>
      </c>
      <c r="AE46" s="32">
        <v>-72</v>
      </c>
      <c r="AF46" s="32">
        <v>-2</v>
      </c>
      <c r="AG46" s="32">
        <v>50</v>
      </c>
      <c r="AH46" s="32">
        <v>-8</v>
      </c>
      <c r="AI46" s="32">
        <v>-208</v>
      </c>
      <c r="AJ46" s="32">
        <v>-1</v>
      </c>
      <c r="AK46" s="32">
        <v>-822</v>
      </c>
      <c r="AL46" s="32">
        <v>31</v>
      </c>
      <c r="AM46" s="32">
        <v>-44</v>
      </c>
      <c r="AN46" s="32">
        <v>15</v>
      </c>
      <c r="AO46" s="32">
        <f t="shared" si="0"/>
        <v>-180</v>
      </c>
    </row>
    <row r="47" spans="1:41" x14ac:dyDescent="0.2">
      <c r="A47" s="5" t="s">
        <v>309</v>
      </c>
      <c r="B47" s="32">
        <f t="shared" si="25"/>
        <v>234</v>
      </c>
      <c r="C47" s="32">
        <f t="shared" si="26"/>
        <v>363</v>
      </c>
      <c r="D47" s="32">
        <f t="shared" si="27"/>
        <v>85</v>
      </c>
      <c r="E47" s="32">
        <f t="shared" si="28"/>
        <v>174</v>
      </c>
      <c r="F47" s="32">
        <f t="shared" si="29"/>
        <v>66</v>
      </c>
      <c r="G47" s="32">
        <f t="shared" si="30"/>
        <v>25</v>
      </c>
      <c r="H47" s="32">
        <f t="shared" si="31"/>
        <v>93</v>
      </c>
      <c r="I47" s="32">
        <f t="shared" si="32"/>
        <v>6</v>
      </c>
      <c r="J47" s="32">
        <f t="shared" si="33"/>
        <v>0</v>
      </c>
      <c r="K47" s="32">
        <f t="shared" si="34"/>
        <v>2</v>
      </c>
      <c r="L47" s="32">
        <f t="shared" si="35"/>
        <v>7</v>
      </c>
      <c r="M47" s="32">
        <f t="shared" si="11"/>
        <v>64</v>
      </c>
      <c r="N47" s="32">
        <v>173</v>
      </c>
      <c r="P47" s="32">
        <v>53</v>
      </c>
      <c r="Q47" s="32">
        <v>181</v>
      </c>
      <c r="R47" s="32">
        <v>23</v>
      </c>
      <c r="S47" s="32">
        <v>340</v>
      </c>
      <c r="T47" s="32">
        <v>17</v>
      </c>
      <c r="U47" s="32">
        <v>68</v>
      </c>
      <c r="V47" s="32">
        <v>79</v>
      </c>
      <c r="W47" s="32">
        <v>95</v>
      </c>
      <c r="X47" s="32">
        <v>21</v>
      </c>
      <c r="Y47" s="32">
        <v>45</v>
      </c>
      <c r="Z47" s="32">
        <v>17</v>
      </c>
      <c r="AA47" s="32">
        <v>8</v>
      </c>
      <c r="AB47" s="32">
        <v>317</v>
      </c>
      <c r="AC47" s="32">
        <v>-224</v>
      </c>
      <c r="AD47" s="32">
        <v>34</v>
      </c>
      <c r="AE47" s="32">
        <v>-28</v>
      </c>
      <c r="AF47" s="32">
        <v>18</v>
      </c>
      <c r="AG47" s="32">
        <v>-18</v>
      </c>
      <c r="AH47" s="32">
        <v>29</v>
      </c>
      <c r="AI47" s="32">
        <v>-27</v>
      </c>
      <c r="AJ47" s="32">
        <v>72</v>
      </c>
      <c r="AK47" s="32">
        <v>-65</v>
      </c>
      <c r="AL47" s="32">
        <v>-30</v>
      </c>
      <c r="AM47" s="32">
        <v>94</v>
      </c>
      <c r="AN47" s="32">
        <v>0</v>
      </c>
      <c r="AO47" s="32">
        <f t="shared" si="0"/>
        <v>173</v>
      </c>
    </row>
    <row r="48" spans="1:41" x14ac:dyDescent="0.2">
      <c r="A48" s="5" t="s">
        <v>310</v>
      </c>
      <c r="B48" s="32">
        <f t="shared" si="25"/>
        <v>-17</v>
      </c>
      <c r="C48" s="32">
        <f t="shared" si="26"/>
        <v>-8</v>
      </c>
      <c r="D48" s="32">
        <f t="shared" si="27"/>
        <v>-20</v>
      </c>
      <c r="E48" s="32">
        <f t="shared" si="28"/>
        <v>7</v>
      </c>
      <c r="F48" s="32">
        <f t="shared" si="29"/>
        <v>0</v>
      </c>
      <c r="G48" s="32">
        <f t="shared" si="30"/>
        <v>0</v>
      </c>
      <c r="H48" s="32">
        <f t="shared" si="31"/>
        <v>0</v>
      </c>
      <c r="I48" s="32">
        <f t="shared" si="32"/>
        <v>0</v>
      </c>
      <c r="J48" s="32">
        <f t="shared" si="33"/>
        <v>19</v>
      </c>
      <c r="K48" s="32">
        <f t="shared" si="34"/>
        <v>0</v>
      </c>
      <c r="L48" s="32">
        <f t="shared" si="35"/>
        <v>32</v>
      </c>
      <c r="M48" s="32">
        <f t="shared" si="11"/>
        <v>0</v>
      </c>
      <c r="N48" s="32">
        <v>1</v>
      </c>
      <c r="P48" s="32">
        <v>1</v>
      </c>
      <c r="Q48" s="32">
        <v>-18</v>
      </c>
      <c r="R48" s="32">
        <v>0</v>
      </c>
      <c r="S48" s="32">
        <v>-8</v>
      </c>
      <c r="T48" s="32">
        <v>-7</v>
      </c>
      <c r="U48" s="32">
        <v>-13</v>
      </c>
      <c r="V48" s="32">
        <v>0</v>
      </c>
      <c r="W48" s="32">
        <v>7</v>
      </c>
      <c r="X48" s="32">
        <v>-3</v>
      </c>
      <c r="Y48" s="32">
        <v>3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19</v>
      </c>
      <c r="AH48" s="32">
        <v>0</v>
      </c>
      <c r="AI48" s="32">
        <v>0</v>
      </c>
      <c r="AJ48" s="32">
        <v>28</v>
      </c>
      <c r="AK48" s="32">
        <v>4</v>
      </c>
      <c r="AL48" s="32">
        <v>0</v>
      </c>
      <c r="AM48" s="32">
        <v>0</v>
      </c>
      <c r="AN48" s="32">
        <v>0</v>
      </c>
      <c r="AO48" s="32">
        <f t="shared" si="0"/>
        <v>1</v>
      </c>
    </row>
    <row r="49" spans="1:41" x14ac:dyDescent="0.2">
      <c r="A49" s="5" t="s">
        <v>311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/>
      <c r="J49" s="32">
        <v>0</v>
      </c>
      <c r="K49" s="32">
        <v>0</v>
      </c>
      <c r="L49" s="32">
        <f t="shared" si="35"/>
        <v>-389</v>
      </c>
      <c r="M49" s="32">
        <f t="shared" si="11"/>
        <v>-247</v>
      </c>
      <c r="N49" s="32">
        <v>-9014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>
        <v>-389</v>
      </c>
      <c r="AL49" s="32">
        <v>-156</v>
      </c>
      <c r="AM49" s="32">
        <v>-91</v>
      </c>
      <c r="AN49" s="32">
        <v>0</v>
      </c>
      <c r="AO49" s="32">
        <f t="shared" si="0"/>
        <v>-9014</v>
      </c>
    </row>
    <row r="50" spans="1:41" x14ac:dyDescent="0.2">
      <c r="A50" s="5" t="s">
        <v>467</v>
      </c>
      <c r="B50" s="32">
        <f t="shared" si="25"/>
        <v>0</v>
      </c>
      <c r="C50" s="32">
        <f t="shared" si="26"/>
        <v>0</v>
      </c>
      <c r="D50" s="32">
        <f t="shared" si="27"/>
        <v>10</v>
      </c>
      <c r="E50" s="32">
        <f t="shared" si="28"/>
        <v>0</v>
      </c>
      <c r="F50" s="32">
        <f t="shared" si="29"/>
        <v>0</v>
      </c>
      <c r="G50" s="32">
        <f t="shared" si="30"/>
        <v>0</v>
      </c>
      <c r="H50" s="32">
        <f t="shared" si="31"/>
        <v>0</v>
      </c>
      <c r="I50" s="32">
        <f t="shared" si="32"/>
        <v>0</v>
      </c>
      <c r="J50" s="32">
        <f t="shared" si="33"/>
        <v>-10481</v>
      </c>
      <c r="K50" s="32">
        <f t="shared" si="34"/>
        <v>0</v>
      </c>
      <c r="L50" s="32">
        <f t="shared" si="35"/>
        <v>0</v>
      </c>
      <c r="M50" s="32">
        <f t="shared" si="11"/>
        <v>536</v>
      </c>
      <c r="N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10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-10481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533</v>
      </c>
      <c r="AM50" s="32">
        <v>3</v>
      </c>
      <c r="AN50" s="32">
        <v>0</v>
      </c>
      <c r="AO50" s="32">
        <f t="shared" si="0"/>
        <v>0</v>
      </c>
    </row>
    <row r="51" spans="1:41" x14ac:dyDescent="0.2">
      <c r="A51" s="5" t="s">
        <v>312</v>
      </c>
      <c r="B51" s="32">
        <f t="shared" si="25"/>
        <v>-1027</v>
      </c>
      <c r="C51" s="32">
        <f t="shared" si="26"/>
        <v>-5506</v>
      </c>
      <c r="D51" s="32">
        <f t="shared" si="27"/>
        <v>0</v>
      </c>
      <c r="E51" s="32">
        <f t="shared" si="28"/>
        <v>0</v>
      </c>
      <c r="F51" s="32">
        <f t="shared" si="29"/>
        <v>0</v>
      </c>
      <c r="G51" s="32">
        <f t="shared" si="30"/>
        <v>-265</v>
      </c>
      <c r="H51" s="32">
        <f t="shared" si="31"/>
        <v>-263</v>
      </c>
      <c r="I51" s="32">
        <f t="shared" si="32"/>
        <v>-112</v>
      </c>
      <c r="J51" s="32">
        <f t="shared" si="33"/>
        <v>-75</v>
      </c>
      <c r="K51" s="32">
        <f t="shared" si="34"/>
        <v>-139</v>
      </c>
      <c r="L51" s="32">
        <f t="shared" si="35"/>
        <v>-4</v>
      </c>
      <c r="M51" s="32">
        <f t="shared" si="11"/>
        <v>-1</v>
      </c>
      <c r="N51" s="32">
        <v>0</v>
      </c>
      <c r="P51" s="32">
        <v>-493</v>
      </c>
      <c r="Q51" s="32">
        <v>-534</v>
      </c>
      <c r="R51" s="32">
        <v>-1677</v>
      </c>
      <c r="S51" s="32">
        <v>-3829</v>
      </c>
      <c r="T51" s="32">
        <v>0</v>
      </c>
      <c r="U51" s="32">
        <v>0</v>
      </c>
      <c r="V51" s="32">
        <v>-964</v>
      </c>
      <c r="W51" s="32">
        <v>964</v>
      </c>
      <c r="X51" s="32">
        <v>-1182</v>
      </c>
      <c r="Y51" s="32">
        <v>1182</v>
      </c>
      <c r="Z51" s="32">
        <v>-128</v>
      </c>
      <c r="AA51" s="32">
        <v>-137</v>
      </c>
      <c r="AB51" s="32">
        <v>-377</v>
      </c>
      <c r="AC51" s="32">
        <v>114</v>
      </c>
      <c r="AD51" s="32">
        <v>-190</v>
      </c>
      <c r="AE51" s="32">
        <v>78</v>
      </c>
      <c r="AF51" s="32">
        <v>-826</v>
      </c>
      <c r="AG51" s="32">
        <v>751</v>
      </c>
      <c r="AH51" s="32">
        <v>-104</v>
      </c>
      <c r="AI51" s="32">
        <v>-35</v>
      </c>
      <c r="AJ51" s="32">
        <v>-6</v>
      </c>
      <c r="AK51" s="32">
        <v>2</v>
      </c>
      <c r="AL51" s="32">
        <v>-3</v>
      </c>
      <c r="AM51" s="32">
        <v>2</v>
      </c>
      <c r="AN51" s="32">
        <v>0</v>
      </c>
      <c r="AO51" s="32">
        <f t="shared" si="0"/>
        <v>0</v>
      </c>
    </row>
    <row r="52" spans="1:41" x14ac:dyDescent="0.2">
      <c r="A52" s="5" t="s">
        <v>313</v>
      </c>
      <c r="B52" s="32">
        <f t="shared" si="25"/>
        <v>0</v>
      </c>
      <c r="C52" s="32">
        <f t="shared" si="26"/>
        <v>0</v>
      </c>
      <c r="D52" s="32">
        <f t="shared" si="27"/>
        <v>1606</v>
      </c>
      <c r="E52" s="32">
        <f t="shared" si="28"/>
        <v>3038</v>
      </c>
      <c r="F52" s="32">
        <f t="shared" si="29"/>
        <v>1155</v>
      </c>
      <c r="G52" s="32">
        <f t="shared" si="30"/>
        <v>507</v>
      </c>
      <c r="H52" s="32">
        <f t="shared" si="31"/>
        <v>385</v>
      </c>
      <c r="I52" s="32">
        <f t="shared" si="32"/>
        <v>153</v>
      </c>
      <c r="J52" s="32">
        <f t="shared" si="33"/>
        <v>1359</v>
      </c>
      <c r="K52" s="32">
        <f t="shared" si="34"/>
        <v>105</v>
      </c>
      <c r="L52" s="32">
        <f t="shared" si="35"/>
        <v>149</v>
      </c>
      <c r="M52" s="32">
        <f t="shared" si="11"/>
        <v>45</v>
      </c>
      <c r="N52" s="32">
        <f t="shared" si="11"/>
        <v>0</v>
      </c>
      <c r="P52" s="32">
        <v>0</v>
      </c>
      <c r="Q52" s="32">
        <v>0</v>
      </c>
      <c r="R52" s="32">
        <v>0</v>
      </c>
      <c r="S52" s="32">
        <v>0</v>
      </c>
      <c r="T52" s="32">
        <v>2850</v>
      </c>
      <c r="U52" s="32">
        <v>-1244</v>
      </c>
      <c r="V52" s="32">
        <v>0</v>
      </c>
      <c r="W52" s="32">
        <v>3038</v>
      </c>
      <c r="X52" s="32">
        <v>584</v>
      </c>
      <c r="Y52" s="32">
        <v>571</v>
      </c>
      <c r="Z52" s="32">
        <v>15</v>
      </c>
      <c r="AA52" s="32">
        <v>492</v>
      </c>
      <c r="AB52" s="32">
        <v>40</v>
      </c>
      <c r="AC52" s="32">
        <v>345</v>
      </c>
      <c r="AD52" s="32">
        <v>153</v>
      </c>
      <c r="AE52" s="32">
        <v>0</v>
      </c>
      <c r="AF52" s="32">
        <v>885</v>
      </c>
      <c r="AG52" s="32">
        <v>474</v>
      </c>
      <c r="AH52" s="32">
        <v>105</v>
      </c>
      <c r="AI52" s="32">
        <v>0</v>
      </c>
      <c r="AJ52" s="32">
        <v>125</v>
      </c>
      <c r="AK52" s="32">
        <v>24</v>
      </c>
      <c r="AL52" s="32">
        <v>45</v>
      </c>
      <c r="AM52" s="32">
        <v>0</v>
      </c>
      <c r="AN52" s="32">
        <v>0</v>
      </c>
      <c r="AO52" s="32">
        <f t="shared" si="0"/>
        <v>0</v>
      </c>
    </row>
    <row r="53" spans="1:41" ht="25.5" x14ac:dyDescent="0.2">
      <c r="A53" s="48" t="s">
        <v>314</v>
      </c>
      <c r="B53" s="76">
        <f t="shared" si="25"/>
        <v>-1532</v>
      </c>
      <c r="C53" s="76">
        <f t="shared" si="26"/>
        <v>-5743</v>
      </c>
      <c r="D53" s="76">
        <f t="shared" si="27"/>
        <v>1821</v>
      </c>
      <c r="E53" s="76">
        <f t="shared" si="28"/>
        <v>3277</v>
      </c>
      <c r="F53" s="76">
        <f t="shared" si="29"/>
        <v>2228</v>
      </c>
      <c r="G53" s="76">
        <f t="shared" si="30"/>
        <v>367</v>
      </c>
      <c r="H53" s="76">
        <f t="shared" si="31"/>
        <v>892</v>
      </c>
      <c r="I53" s="76">
        <f t="shared" si="32"/>
        <v>596</v>
      </c>
      <c r="J53" s="76">
        <f t="shared" si="33"/>
        <v>-7037</v>
      </c>
      <c r="K53" s="76">
        <f t="shared" si="34"/>
        <v>1164</v>
      </c>
      <c r="L53" s="76">
        <f t="shared" si="35"/>
        <v>915</v>
      </c>
      <c r="M53" s="76">
        <f t="shared" si="11"/>
        <v>416</v>
      </c>
      <c r="N53" s="76">
        <f>SUM(N42:N52)</f>
        <v>-8778</v>
      </c>
      <c r="O53" s="30"/>
      <c r="P53" s="76">
        <v>-524</v>
      </c>
      <c r="Q53" s="76">
        <v>-1008</v>
      </c>
      <c r="R53" s="76">
        <v>-1670</v>
      </c>
      <c r="S53" s="76">
        <v>-4073</v>
      </c>
      <c r="T53" s="76">
        <v>3071</v>
      </c>
      <c r="U53" s="76">
        <v>-1250</v>
      </c>
      <c r="V53" s="76">
        <v>-871</v>
      </c>
      <c r="W53" s="76">
        <v>4148</v>
      </c>
      <c r="X53" s="76">
        <v>152</v>
      </c>
      <c r="Y53" s="76">
        <v>2076</v>
      </c>
      <c r="Z53" s="76">
        <v>270</v>
      </c>
      <c r="AA53" s="76">
        <v>97</v>
      </c>
      <c r="AB53" s="76">
        <v>443</v>
      </c>
      <c r="AC53" s="76">
        <v>449</v>
      </c>
      <c r="AD53" s="76">
        <v>157</v>
      </c>
      <c r="AE53" s="76">
        <v>439</v>
      </c>
      <c r="AF53" s="76">
        <v>-9452</v>
      </c>
      <c r="AG53" s="76">
        <v>2415</v>
      </c>
      <c r="AH53" s="76">
        <v>593</v>
      </c>
      <c r="AI53" s="76">
        <v>571</v>
      </c>
      <c r="AJ53" s="77">
        <v>969</v>
      </c>
      <c r="AK53" s="77">
        <v>-54</v>
      </c>
      <c r="AL53" s="77">
        <f>SUM(AL42:AL52)</f>
        <v>806</v>
      </c>
      <c r="AM53" s="77">
        <v>-390</v>
      </c>
      <c r="AN53" s="77">
        <f>SUM(AN42:AN52)</f>
        <v>168</v>
      </c>
      <c r="AO53" s="77">
        <f t="shared" si="0"/>
        <v>-8946</v>
      </c>
    </row>
    <row r="54" spans="1:41" x14ac:dyDescent="0.2">
      <c r="A54" s="50"/>
      <c r="B54" s="32"/>
      <c r="C54" s="32"/>
      <c r="D54" s="32"/>
      <c r="E54" s="32"/>
      <c r="F54" s="32"/>
      <c r="G54" s="32"/>
      <c r="H54" s="32"/>
      <c r="I54" s="32"/>
      <c r="J54" s="32"/>
      <c r="K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1:41" x14ac:dyDescent="0.2">
      <c r="A55" s="4" t="s">
        <v>315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1:41" x14ac:dyDescent="0.2">
      <c r="A56" s="5" t="s">
        <v>316</v>
      </c>
      <c r="B56" s="32">
        <f t="shared" ref="B56:B69" si="36">SUM(P56:Q56)</f>
        <v>13487</v>
      </c>
      <c r="C56" s="32">
        <f t="shared" ref="C56:C69" si="37">SUM(R56:S56)</f>
        <v>0</v>
      </c>
      <c r="D56" s="32">
        <f t="shared" ref="D56:D69" si="38">SUM(T56:U56)</f>
        <v>0</v>
      </c>
      <c r="E56" s="32">
        <f t="shared" ref="E56:E69" si="39">SUM(V56:W56)</f>
        <v>0</v>
      </c>
      <c r="F56" s="32">
        <f t="shared" ref="F56:F69" si="40">SUM(X56:Y56)</f>
        <v>0</v>
      </c>
      <c r="G56" s="32">
        <f t="shared" ref="G56:G69" si="41">SUM(Z56:AA56)</f>
        <v>0</v>
      </c>
      <c r="H56" s="32">
        <f t="shared" ref="H56:H69" si="42">SUM(AB56:AC56)</f>
        <v>0</v>
      </c>
      <c r="I56" s="32">
        <f t="shared" ref="I56:I69" si="43">SUM(AD56:AE56)</f>
        <v>0</v>
      </c>
      <c r="J56" s="32">
        <f t="shared" ref="J56:J69" si="44">SUM(AF56:AG56)</f>
        <v>0</v>
      </c>
      <c r="K56" s="32">
        <f t="shared" ref="K56:K69" si="45">SUM(AH56:AI56)</f>
        <v>0</v>
      </c>
      <c r="L56" s="32">
        <f>SUM(AJ56:AK56)</f>
        <v>0</v>
      </c>
      <c r="M56" s="32">
        <f t="shared" si="11"/>
        <v>0</v>
      </c>
      <c r="N56" s="32">
        <f t="shared" si="11"/>
        <v>0</v>
      </c>
      <c r="P56" s="32">
        <v>13487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/>
      <c r="AO56" s="32">
        <f t="shared" si="0"/>
        <v>0</v>
      </c>
    </row>
    <row r="57" spans="1:41" x14ac:dyDescent="0.2">
      <c r="A57" s="5" t="s">
        <v>317</v>
      </c>
      <c r="B57" s="32">
        <f t="shared" si="36"/>
        <v>0</v>
      </c>
      <c r="C57" s="32">
        <f t="shared" si="37"/>
        <v>0</v>
      </c>
      <c r="D57" s="32">
        <f t="shared" si="38"/>
        <v>0</v>
      </c>
      <c r="E57" s="32">
        <f t="shared" si="39"/>
        <v>0</v>
      </c>
      <c r="F57" s="32">
        <f t="shared" si="40"/>
        <v>0</v>
      </c>
      <c r="G57" s="32">
        <f t="shared" si="41"/>
        <v>0</v>
      </c>
      <c r="H57" s="32">
        <f t="shared" si="42"/>
        <v>0</v>
      </c>
      <c r="I57" s="32">
        <f t="shared" si="43"/>
        <v>0</v>
      </c>
      <c r="J57" s="32">
        <f t="shared" si="44"/>
        <v>0</v>
      </c>
      <c r="K57" s="32">
        <f t="shared" si="45"/>
        <v>0</v>
      </c>
      <c r="L57" s="32">
        <f t="shared" ref="L57:L65" si="46">SUM(AJ57:AK57)</f>
        <v>10881</v>
      </c>
      <c r="M57" s="32">
        <f t="shared" si="11"/>
        <v>0</v>
      </c>
      <c r="N57" s="32">
        <f t="shared" si="11"/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11003</v>
      </c>
      <c r="AK57" s="32">
        <v>-122</v>
      </c>
      <c r="AL57" s="32">
        <v>0</v>
      </c>
      <c r="AM57" s="32">
        <v>0</v>
      </c>
      <c r="AN57" s="32"/>
      <c r="AO57" s="32">
        <f t="shared" si="0"/>
        <v>0</v>
      </c>
    </row>
    <row r="58" spans="1:41" x14ac:dyDescent="0.2">
      <c r="A58" s="5" t="s">
        <v>318</v>
      </c>
      <c r="B58" s="32">
        <f t="shared" si="36"/>
        <v>6353</v>
      </c>
      <c r="C58" s="32">
        <f t="shared" si="37"/>
        <v>12140</v>
      </c>
      <c r="D58" s="32">
        <f t="shared" si="38"/>
        <v>5937</v>
      </c>
      <c r="E58" s="32">
        <f t="shared" si="39"/>
        <v>10763</v>
      </c>
      <c r="F58" s="32">
        <f t="shared" si="40"/>
        <v>9480</v>
      </c>
      <c r="G58" s="32">
        <f t="shared" si="41"/>
        <v>9016</v>
      </c>
      <c r="H58" s="32">
        <f t="shared" si="42"/>
        <v>15889</v>
      </c>
      <c r="I58" s="32">
        <f t="shared" si="43"/>
        <v>4707</v>
      </c>
      <c r="J58" s="32">
        <f t="shared" si="44"/>
        <v>30332</v>
      </c>
      <c r="K58" s="32">
        <f t="shared" si="45"/>
        <v>8691</v>
      </c>
      <c r="L58" s="32">
        <f t="shared" si="46"/>
        <v>49071</v>
      </c>
      <c r="M58" s="32">
        <f t="shared" si="11"/>
        <v>43008</v>
      </c>
      <c r="N58" s="32">
        <v>73292</v>
      </c>
      <c r="P58" s="32">
        <v>2280</v>
      </c>
      <c r="Q58" s="32">
        <v>4073</v>
      </c>
      <c r="R58" s="32">
        <v>2769</v>
      </c>
      <c r="S58" s="32">
        <v>9371</v>
      </c>
      <c r="T58" s="32">
        <v>2785</v>
      </c>
      <c r="U58" s="32">
        <v>3152</v>
      </c>
      <c r="V58" s="32">
        <v>5627</v>
      </c>
      <c r="W58" s="32">
        <v>5136</v>
      </c>
      <c r="X58" s="32">
        <v>4707</v>
      </c>
      <c r="Y58" s="32">
        <v>4773</v>
      </c>
      <c r="Z58" s="32">
        <v>5882</v>
      </c>
      <c r="AA58" s="32">
        <v>3134</v>
      </c>
      <c r="AB58" s="32">
        <v>4671</v>
      </c>
      <c r="AC58" s="32">
        <v>11218</v>
      </c>
      <c r="AD58" s="32">
        <v>3609</v>
      </c>
      <c r="AE58" s="32">
        <v>1098</v>
      </c>
      <c r="AF58" s="32">
        <v>15719</v>
      </c>
      <c r="AG58" s="32">
        <v>14613</v>
      </c>
      <c r="AH58" s="32">
        <v>1367</v>
      </c>
      <c r="AI58" s="32">
        <v>7324</v>
      </c>
      <c r="AJ58" s="32">
        <v>17855</v>
      </c>
      <c r="AK58" s="32">
        <v>31216</v>
      </c>
      <c r="AL58" s="32">
        <v>22739</v>
      </c>
      <c r="AM58" s="32">
        <v>20269</v>
      </c>
      <c r="AN58" s="32">
        <v>35652</v>
      </c>
      <c r="AO58" s="32">
        <f t="shared" si="0"/>
        <v>37640</v>
      </c>
    </row>
    <row r="59" spans="1:41" x14ac:dyDescent="0.2">
      <c r="A59" s="5" t="s">
        <v>319</v>
      </c>
      <c r="B59" s="32">
        <f t="shared" si="36"/>
        <v>-4821</v>
      </c>
      <c r="C59" s="32">
        <f t="shared" si="37"/>
        <v>-5552</v>
      </c>
      <c r="D59" s="32">
        <f t="shared" si="38"/>
        <v>-9668</v>
      </c>
      <c r="E59" s="32">
        <f t="shared" si="39"/>
        <v>-8498</v>
      </c>
      <c r="F59" s="32">
        <f t="shared" si="40"/>
        <v>-6281</v>
      </c>
      <c r="G59" s="32">
        <f t="shared" si="41"/>
        <v>-10404</v>
      </c>
      <c r="H59" s="32">
        <f t="shared" si="42"/>
        <v>-10009</v>
      </c>
      <c r="I59" s="32">
        <f t="shared" si="43"/>
        <v>-7719</v>
      </c>
      <c r="J59" s="32">
        <f t="shared" si="44"/>
        <v>-4432</v>
      </c>
      <c r="K59" s="32">
        <f t="shared" si="45"/>
        <v>-10108</v>
      </c>
      <c r="L59" s="32">
        <f t="shared" si="46"/>
        <v>-14635</v>
      </c>
      <c r="M59" s="32">
        <f t="shared" si="11"/>
        <v>-11166</v>
      </c>
      <c r="N59" s="32">
        <v>-29150</v>
      </c>
      <c r="P59" s="32">
        <v>-777</v>
      </c>
      <c r="Q59" s="32">
        <v>-4044</v>
      </c>
      <c r="R59" s="32">
        <v>-2450</v>
      </c>
      <c r="S59" s="32">
        <v>-3102</v>
      </c>
      <c r="T59" s="32">
        <v>-6624</v>
      </c>
      <c r="U59" s="32">
        <v>-3044</v>
      </c>
      <c r="V59" s="32">
        <v>-4278</v>
      </c>
      <c r="W59" s="32">
        <v>-4220</v>
      </c>
      <c r="X59" s="32">
        <v>-2323</v>
      </c>
      <c r="Y59" s="32">
        <v>-3958</v>
      </c>
      <c r="Z59" s="32">
        <v>-3635</v>
      </c>
      <c r="AA59" s="32">
        <v>-6769</v>
      </c>
      <c r="AB59" s="32">
        <v>-3678</v>
      </c>
      <c r="AC59" s="32">
        <v>-6331</v>
      </c>
      <c r="AD59" s="32">
        <v>-4716</v>
      </c>
      <c r="AE59" s="32">
        <v>-3003</v>
      </c>
      <c r="AF59" s="32">
        <v>-2126</v>
      </c>
      <c r="AG59" s="32">
        <v>-2306</v>
      </c>
      <c r="AH59" s="32">
        <v>-4958</v>
      </c>
      <c r="AI59" s="32">
        <v>-5150</v>
      </c>
      <c r="AJ59" s="32">
        <v>-7361</v>
      </c>
      <c r="AK59" s="32">
        <v>-7274</v>
      </c>
      <c r="AL59" s="32">
        <v>-6493</v>
      </c>
      <c r="AM59" s="32">
        <v>-4673</v>
      </c>
      <c r="AN59" s="32">
        <v>-13683</v>
      </c>
      <c r="AO59" s="32">
        <f t="shared" si="0"/>
        <v>-15467</v>
      </c>
    </row>
    <row r="60" spans="1:41" x14ac:dyDescent="0.2">
      <c r="A60" s="5" t="s">
        <v>320</v>
      </c>
      <c r="B60" s="32">
        <f t="shared" si="36"/>
        <v>-3</v>
      </c>
      <c r="C60" s="32">
        <f t="shared" si="37"/>
        <v>-3</v>
      </c>
      <c r="D60" s="32">
        <f t="shared" si="38"/>
        <v>-10</v>
      </c>
      <c r="E60" s="32">
        <f t="shared" si="39"/>
        <v>-83</v>
      </c>
      <c r="F60" s="32">
        <f t="shared" si="40"/>
        <v>-20</v>
      </c>
      <c r="G60" s="32">
        <f t="shared" si="41"/>
        <v>-94</v>
      </c>
      <c r="H60" s="32">
        <f t="shared" si="42"/>
        <v>-29</v>
      </c>
      <c r="I60" s="32">
        <f t="shared" si="43"/>
        <v>0</v>
      </c>
      <c r="J60" s="32">
        <f t="shared" si="44"/>
        <v>-14600</v>
      </c>
      <c r="K60" s="32">
        <f t="shared" si="45"/>
        <v>0</v>
      </c>
      <c r="L60" s="32">
        <f t="shared" si="46"/>
        <v>0</v>
      </c>
      <c r="M60" s="32">
        <f t="shared" si="11"/>
        <v>0</v>
      </c>
      <c r="N60" s="32">
        <f t="shared" si="11"/>
        <v>0</v>
      </c>
      <c r="P60" s="32">
        <v>0</v>
      </c>
      <c r="Q60" s="32">
        <v>-3</v>
      </c>
      <c r="R60" s="32">
        <v>0</v>
      </c>
      <c r="S60" s="32">
        <v>-3</v>
      </c>
      <c r="T60" s="32">
        <v>0</v>
      </c>
      <c r="U60" s="32">
        <v>-10</v>
      </c>
      <c r="V60" s="32">
        <v>0</v>
      </c>
      <c r="W60" s="32">
        <v>-83</v>
      </c>
      <c r="X60" s="32">
        <v>-66</v>
      </c>
      <c r="Y60" s="32">
        <v>46</v>
      </c>
      <c r="Z60" s="32">
        <v>-38</v>
      </c>
      <c r="AA60" s="32">
        <v>-56</v>
      </c>
      <c r="AB60" s="32">
        <v>-30</v>
      </c>
      <c r="AC60" s="32">
        <v>1</v>
      </c>
      <c r="AD60" s="32">
        <v>0</v>
      </c>
      <c r="AE60" s="32">
        <v>0</v>
      </c>
      <c r="AF60" s="32">
        <v>0</v>
      </c>
      <c r="AG60" s="32">
        <v>-14600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f t="shared" si="0"/>
        <v>0</v>
      </c>
    </row>
    <row r="61" spans="1:41" x14ac:dyDescent="0.2">
      <c r="A61" s="5" t="s">
        <v>321</v>
      </c>
      <c r="B61" s="32">
        <f t="shared" si="36"/>
        <v>24</v>
      </c>
      <c r="C61" s="32">
        <f t="shared" si="37"/>
        <v>0</v>
      </c>
      <c r="D61" s="32">
        <f t="shared" si="38"/>
        <v>0</v>
      </c>
      <c r="E61" s="32">
        <f t="shared" si="39"/>
        <v>0</v>
      </c>
      <c r="F61" s="32">
        <f t="shared" si="40"/>
        <v>0</v>
      </c>
      <c r="G61" s="32">
        <f t="shared" si="41"/>
        <v>0</v>
      </c>
      <c r="H61" s="32">
        <f t="shared" si="42"/>
        <v>0</v>
      </c>
      <c r="I61" s="32">
        <f t="shared" si="43"/>
        <v>0</v>
      </c>
      <c r="J61" s="32">
        <f t="shared" si="44"/>
        <v>0</v>
      </c>
      <c r="K61" s="32">
        <f t="shared" si="45"/>
        <v>0</v>
      </c>
      <c r="L61" s="32">
        <f t="shared" si="46"/>
        <v>0</v>
      </c>
      <c r="M61" s="32">
        <f t="shared" si="11"/>
        <v>0</v>
      </c>
      <c r="N61" s="32">
        <f t="shared" si="11"/>
        <v>0</v>
      </c>
      <c r="P61" s="32">
        <v>24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f t="shared" si="0"/>
        <v>0</v>
      </c>
    </row>
    <row r="62" spans="1:41" x14ac:dyDescent="0.2">
      <c r="A62" s="5" t="s">
        <v>322</v>
      </c>
      <c r="B62" s="32">
        <f t="shared" si="36"/>
        <v>-459</v>
      </c>
      <c r="C62" s="32">
        <f t="shared" si="37"/>
        <v>-13</v>
      </c>
      <c r="D62" s="32">
        <f t="shared" si="38"/>
        <v>0</v>
      </c>
      <c r="E62" s="32">
        <f t="shared" si="39"/>
        <v>16</v>
      </c>
      <c r="F62" s="32">
        <f t="shared" si="40"/>
        <v>16</v>
      </c>
      <c r="G62" s="32">
        <f t="shared" si="41"/>
        <v>0</v>
      </c>
      <c r="H62" s="32">
        <f t="shared" si="42"/>
        <v>-628</v>
      </c>
      <c r="I62" s="32">
        <f t="shared" si="43"/>
        <v>-651</v>
      </c>
      <c r="J62" s="32">
        <f t="shared" si="44"/>
        <v>0</v>
      </c>
      <c r="K62" s="32">
        <f t="shared" si="45"/>
        <v>0</v>
      </c>
      <c r="L62" s="32">
        <f t="shared" si="46"/>
        <v>0</v>
      </c>
      <c r="M62" s="32">
        <f t="shared" si="11"/>
        <v>0</v>
      </c>
      <c r="N62" s="32">
        <f t="shared" si="11"/>
        <v>0</v>
      </c>
      <c r="P62" s="32">
        <v>0</v>
      </c>
      <c r="Q62" s="32">
        <v>-459</v>
      </c>
      <c r="R62" s="32">
        <v>-13</v>
      </c>
      <c r="S62" s="32">
        <v>0</v>
      </c>
      <c r="T62" s="32">
        <v>0</v>
      </c>
      <c r="U62" s="32">
        <v>0</v>
      </c>
      <c r="V62" s="32">
        <v>16</v>
      </c>
      <c r="W62" s="32">
        <v>0</v>
      </c>
      <c r="X62" s="32">
        <v>0</v>
      </c>
      <c r="Y62" s="32">
        <v>16</v>
      </c>
      <c r="Z62" s="32">
        <v>0</v>
      </c>
      <c r="AA62" s="32">
        <v>0</v>
      </c>
      <c r="AB62" s="32">
        <v>0</v>
      </c>
      <c r="AC62" s="32">
        <v>-628</v>
      </c>
      <c r="AD62" s="32">
        <v>-651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f t="shared" si="0"/>
        <v>0</v>
      </c>
    </row>
    <row r="63" spans="1:41" x14ac:dyDescent="0.2">
      <c r="A63" s="5" t="s">
        <v>323</v>
      </c>
      <c r="B63" s="32">
        <f t="shared" si="36"/>
        <v>0</v>
      </c>
      <c r="C63" s="32">
        <f t="shared" si="37"/>
        <v>0</v>
      </c>
      <c r="D63" s="32">
        <f t="shared" si="38"/>
        <v>0</v>
      </c>
      <c r="E63" s="32">
        <f t="shared" si="39"/>
        <v>0</v>
      </c>
      <c r="F63" s="32">
        <f t="shared" si="40"/>
        <v>0</v>
      </c>
      <c r="G63" s="32">
        <f t="shared" si="41"/>
        <v>0</v>
      </c>
      <c r="H63" s="32">
        <f t="shared" si="42"/>
        <v>0</v>
      </c>
      <c r="I63" s="32">
        <f t="shared" si="43"/>
        <v>0</v>
      </c>
      <c r="J63" s="32">
        <f t="shared" si="44"/>
        <v>-939</v>
      </c>
      <c r="K63" s="32">
        <f t="shared" si="45"/>
        <v>-645</v>
      </c>
      <c r="L63" s="32">
        <f t="shared" si="46"/>
        <v>-1775</v>
      </c>
      <c r="M63" s="32">
        <f t="shared" si="11"/>
        <v>-2144</v>
      </c>
      <c r="N63" s="32">
        <v>-2966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-363</v>
      </c>
      <c r="AG63" s="32">
        <v>-576</v>
      </c>
      <c r="AH63" s="32">
        <v>-52</v>
      </c>
      <c r="AI63" s="32">
        <v>-593</v>
      </c>
      <c r="AJ63" s="32">
        <v>-707</v>
      </c>
      <c r="AK63" s="32">
        <v>-1068</v>
      </c>
      <c r="AL63" s="32">
        <v>-590</v>
      </c>
      <c r="AM63" s="32">
        <v>-1554</v>
      </c>
      <c r="AN63" s="32">
        <v>-1168</v>
      </c>
      <c r="AO63" s="32">
        <f t="shared" si="0"/>
        <v>-1798</v>
      </c>
    </row>
    <row r="64" spans="1:41" x14ac:dyDescent="0.2">
      <c r="A64" s="5" t="s">
        <v>324</v>
      </c>
      <c r="B64" s="32">
        <f t="shared" si="36"/>
        <v>0</v>
      </c>
      <c r="C64" s="32">
        <f t="shared" si="37"/>
        <v>0</v>
      </c>
      <c r="D64" s="32">
        <f t="shared" si="38"/>
        <v>0</v>
      </c>
      <c r="E64" s="32">
        <f t="shared" si="39"/>
        <v>-1124</v>
      </c>
      <c r="F64" s="32">
        <f t="shared" si="40"/>
        <v>-2452</v>
      </c>
      <c r="G64" s="32">
        <f t="shared" si="41"/>
        <v>-1504</v>
      </c>
      <c r="H64" s="32">
        <f t="shared" si="42"/>
        <v>-2542</v>
      </c>
      <c r="I64" s="32">
        <f t="shared" si="43"/>
        <v>-3567</v>
      </c>
      <c r="J64" s="32">
        <f t="shared" si="44"/>
        <v>-3599</v>
      </c>
      <c r="K64" s="32">
        <f t="shared" si="45"/>
        <v>-3527</v>
      </c>
      <c r="L64" s="32">
        <f t="shared" si="46"/>
        <v>-3613</v>
      </c>
      <c r="M64" s="32">
        <f t="shared" si="11"/>
        <v>0</v>
      </c>
      <c r="N64" s="32">
        <f t="shared" si="11"/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-1124</v>
      </c>
      <c r="X64" s="32">
        <v>-1834</v>
      </c>
      <c r="Y64" s="32">
        <v>-618</v>
      </c>
      <c r="Z64" s="32">
        <v>-961</v>
      </c>
      <c r="AA64" s="32">
        <v>-543</v>
      </c>
      <c r="AB64" s="32">
        <v>0</v>
      </c>
      <c r="AC64" s="32">
        <v>-2542</v>
      </c>
      <c r="AD64" s="32">
        <v>0</v>
      </c>
      <c r="AE64" s="32">
        <v>-3567</v>
      </c>
      <c r="AF64" s="32">
        <v>-13</v>
      </c>
      <c r="AG64" s="32">
        <v>-3586</v>
      </c>
      <c r="AH64" s="32">
        <v>0</v>
      </c>
      <c r="AI64" s="32">
        <v>-3527</v>
      </c>
      <c r="AJ64" s="32">
        <v>0</v>
      </c>
      <c r="AK64" s="32">
        <v>-3613</v>
      </c>
      <c r="AL64" s="32">
        <v>0</v>
      </c>
      <c r="AM64" s="32">
        <v>0</v>
      </c>
      <c r="AN64" s="32">
        <v>0</v>
      </c>
      <c r="AO64" s="32">
        <f t="shared" si="0"/>
        <v>0</v>
      </c>
    </row>
    <row r="65" spans="1:41" ht="25.5" x14ac:dyDescent="0.2">
      <c r="A65" s="48" t="s">
        <v>325</v>
      </c>
      <c r="B65" s="76">
        <f t="shared" si="36"/>
        <v>14581</v>
      </c>
      <c r="C65" s="76">
        <f t="shared" si="37"/>
        <v>6572</v>
      </c>
      <c r="D65" s="76">
        <f t="shared" si="38"/>
        <v>-3741</v>
      </c>
      <c r="E65" s="76">
        <f t="shared" si="39"/>
        <v>1074</v>
      </c>
      <c r="F65" s="76">
        <f t="shared" si="40"/>
        <v>743</v>
      </c>
      <c r="G65" s="76">
        <f t="shared" si="41"/>
        <v>-2986</v>
      </c>
      <c r="H65" s="76">
        <f t="shared" si="42"/>
        <v>2681</v>
      </c>
      <c r="I65" s="76">
        <f t="shared" si="43"/>
        <v>-7230</v>
      </c>
      <c r="J65" s="76">
        <f t="shared" si="44"/>
        <v>6762</v>
      </c>
      <c r="K65" s="76">
        <f t="shared" si="45"/>
        <v>-5589</v>
      </c>
      <c r="L65" s="76">
        <f t="shared" si="46"/>
        <v>39929</v>
      </c>
      <c r="M65" s="76">
        <v>29698</v>
      </c>
      <c r="N65" s="76">
        <f>SUM(N56:N64)</f>
        <v>41176</v>
      </c>
      <c r="O65" s="30"/>
      <c r="P65" s="76">
        <v>15014</v>
      </c>
      <c r="Q65" s="76">
        <v>-433</v>
      </c>
      <c r="R65" s="76">
        <v>306</v>
      </c>
      <c r="S65" s="76">
        <v>6266</v>
      </c>
      <c r="T65" s="76">
        <v>-3839</v>
      </c>
      <c r="U65" s="76">
        <v>98</v>
      </c>
      <c r="V65" s="76">
        <v>1365</v>
      </c>
      <c r="W65" s="76">
        <v>-291</v>
      </c>
      <c r="X65" s="76">
        <v>484</v>
      </c>
      <c r="Y65" s="76">
        <v>259</v>
      </c>
      <c r="Z65" s="76">
        <v>1248</v>
      </c>
      <c r="AA65" s="76">
        <v>-4234</v>
      </c>
      <c r="AB65" s="76">
        <v>963</v>
      </c>
      <c r="AC65" s="76">
        <v>1718</v>
      </c>
      <c r="AD65" s="76">
        <v>-1758</v>
      </c>
      <c r="AE65" s="76">
        <v>-5472</v>
      </c>
      <c r="AF65" s="76">
        <v>13217</v>
      </c>
      <c r="AG65" s="76">
        <v>-6455</v>
      </c>
      <c r="AH65" s="76">
        <v>-3643</v>
      </c>
      <c r="AI65" s="76">
        <v>-1946</v>
      </c>
      <c r="AJ65" s="77">
        <v>20790</v>
      </c>
      <c r="AK65" s="77">
        <v>19139</v>
      </c>
      <c r="AL65" s="77">
        <f>SUM(AL56:AL64)</f>
        <v>15656</v>
      </c>
      <c r="AM65" s="77">
        <f>SUM(AM56:AM64)</f>
        <v>14042</v>
      </c>
      <c r="AN65" s="77">
        <f>SUM(AN56:AN64)</f>
        <v>20801</v>
      </c>
      <c r="AO65" s="77">
        <f t="shared" si="0"/>
        <v>20375</v>
      </c>
    </row>
    <row r="66" spans="1:41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1:41" x14ac:dyDescent="0.2">
      <c r="A67" s="50" t="s">
        <v>326</v>
      </c>
      <c r="B67" s="75">
        <f t="shared" ref="B67:M67" si="47">B65+B53+B39</f>
        <v>9176</v>
      </c>
      <c r="C67" s="75">
        <f t="shared" si="47"/>
        <v>-3295</v>
      </c>
      <c r="D67" s="75">
        <f t="shared" si="47"/>
        <v>-2966</v>
      </c>
      <c r="E67" s="75">
        <f t="shared" si="47"/>
        <v>4862</v>
      </c>
      <c r="F67" s="75">
        <f t="shared" si="47"/>
        <v>-2842</v>
      </c>
      <c r="G67" s="75">
        <f t="shared" si="47"/>
        <v>-1182</v>
      </c>
      <c r="H67" s="75">
        <f t="shared" si="47"/>
        <v>3997</v>
      </c>
      <c r="I67" s="75">
        <f t="shared" si="47"/>
        <v>8523</v>
      </c>
      <c r="J67" s="75">
        <f t="shared" si="47"/>
        <v>8237</v>
      </c>
      <c r="K67" s="75">
        <f t="shared" si="47"/>
        <v>-5322</v>
      </c>
      <c r="L67" s="75">
        <f t="shared" si="47"/>
        <v>19041</v>
      </c>
      <c r="M67" s="75">
        <f t="shared" si="47"/>
        <v>-20701</v>
      </c>
      <c r="N67" s="75">
        <f>N65+N53+N39</f>
        <v>-14133</v>
      </c>
      <c r="O67" s="37"/>
      <c r="P67" s="75">
        <v>12714</v>
      </c>
      <c r="Q67" s="75">
        <v>-3538</v>
      </c>
      <c r="R67" s="75">
        <v>-1249</v>
      </c>
      <c r="S67" s="75">
        <v>-2046</v>
      </c>
      <c r="T67" s="75">
        <v>-2556</v>
      </c>
      <c r="U67" s="75">
        <v>-410</v>
      </c>
      <c r="V67" s="75">
        <v>1396</v>
      </c>
      <c r="W67" s="75">
        <v>3466</v>
      </c>
      <c r="X67" s="75">
        <v>-3982</v>
      </c>
      <c r="Y67" s="75">
        <v>1140</v>
      </c>
      <c r="Z67" s="75">
        <v>4348</v>
      </c>
      <c r="AA67" s="75">
        <v>-5530</v>
      </c>
      <c r="AB67" s="75">
        <v>-796</v>
      </c>
      <c r="AC67" s="75">
        <v>4793</v>
      </c>
      <c r="AD67" s="75">
        <v>4500</v>
      </c>
      <c r="AE67" s="75">
        <v>4023</v>
      </c>
      <c r="AF67" s="75">
        <v>12797</v>
      </c>
      <c r="AG67" s="75">
        <v>-4560</v>
      </c>
      <c r="AH67" s="75">
        <v>-6478</v>
      </c>
      <c r="AI67" s="75">
        <v>1156</v>
      </c>
      <c r="AJ67" s="32">
        <v>14450</v>
      </c>
      <c r="AK67" s="32">
        <v>4591</v>
      </c>
      <c r="AL67" s="32">
        <f>AL65+AL53+AL39</f>
        <v>-5221</v>
      </c>
      <c r="AM67" s="32">
        <v>-15480</v>
      </c>
      <c r="AN67" s="32">
        <f>AN65+AN53+AN39</f>
        <v>1548</v>
      </c>
      <c r="AO67" s="32">
        <f>AO65+AO53+AO39</f>
        <v>-15681</v>
      </c>
    </row>
    <row r="68" spans="1:41" x14ac:dyDescent="0.2">
      <c r="A68" s="5" t="s">
        <v>327</v>
      </c>
      <c r="B68" s="32">
        <v>3636</v>
      </c>
      <c r="C68" s="32">
        <f t="shared" ref="C68:M68" si="48">B70</f>
        <v>14484</v>
      </c>
      <c r="D68" s="32">
        <f t="shared" si="48"/>
        <v>10716</v>
      </c>
      <c r="E68" s="32">
        <f t="shared" si="48"/>
        <v>8139</v>
      </c>
      <c r="F68" s="32">
        <f t="shared" si="48"/>
        <v>14631</v>
      </c>
      <c r="G68" s="32">
        <f t="shared" si="48"/>
        <v>11532</v>
      </c>
      <c r="H68" s="32">
        <f t="shared" si="48"/>
        <v>10206</v>
      </c>
      <c r="I68" s="32">
        <f t="shared" si="48"/>
        <v>14125</v>
      </c>
      <c r="J68" s="32">
        <f t="shared" si="48"/>
        <v>23066</v>
      </c>
      <c r="K68" s="32">
        <f t="shared" si="48"/>
        <v>31128</v>
      </c>
      <c r="L68" s="32">
        <f t="shared" si="48"/>
        <v>25830</v>
      </c>
      <c r="M68" s="32">
        <f t="shared" si="48"/>
        <v>44587</v>
      </c>
      <c r="N68" s="32">
        <f>M70</f>
        <v>23811</v>
      </c>
      <c r="P68" s="32">
        <v>3636</v>
      </c>
      <c r="Q68" s="32">
        <f>P70</f>
        <v>16146</v>
      </c>
      <c r="R68" s="32">
        <v>14484</v>
      </c>
      <c r="S68" s="32">
        <f>R70</f>
        <v>13276</v>
      </c>
      <c r="T68" s="32">
        <v>10716</v>
      </c>
      <c r="U68" s="32">
        <f>T70</f>
        <v>8559</v>
      </c>
      <c r="V68" s="32">
        <v>8139</v>
      </c>
      <c r="W68" s="32">
        <f>V70</f>
        <v>9635</v>
      </c>
      <c r="X68" s="32">
        <v>14631</v>
      </c>
      <c r="Y68" s="32">
        <f>X70</f>
        <v>10042</v>
      </c>
      <c r="Z68" s="32">
        <v>11532</v>
      </c>
      <c r="AA68" s="32">
        <f>Z70</f>
        <v>15770</v>
      </c>
      <c r="AB68" s="32">
        <v>10206</v>
      </c>
      <c r="AC68" s="32">
        <f>AB70</f>
        <v>9392</v>
      </c>
      <c r="AD68" s="32">
        <v>14125</v>
      </c>
      <c r="AE68" s="32">
        <f>AD70</f>
        <v>18865</v>
      </c>
      <c r="AF68" s="32">
        <v>23066</v>
      </c>
      <c r="AG68" s="32">
        <f>AF70</f>
        <v>35797</v>
      </c>
      <c r="AH68" s="32">
        <v>31128</v>
      </c>
      <c r="AI68" s="32">
        <f>AH70</f>
        <v>24678</v>
      </c>
      <c r="AJ68" s="32">
        <v>25830</v>
      </c>
      <c r="AK68" s="32">
        <f>AJ70</f>
        <v>39980</v>
      </c>
      <c r="AL68" s="32">
        <v>44587</v>
      </c>
      <c r="AM68" s="32">
        <f>AL70</f>
        <v>39194</v>
      </c>
      <c r="AN68" s="32">
        <v>23811</v>
      </c>
      <c r="AO68" s="32">
        <f>AN70</f>
        <v>25687</v>
      </c>
    </row>
    <row r="69" spans="1:41" x14ac:dyDescent="0.2">
      <c r="A69" s="5" t="s">
        <v>328</v>
      </c>
      <c r="B69" s="32">
        <f t="shared" si="36"/>
        <v>1672</v>
      </c>
      <c r="C69" s="32">
        <f t="shared" si="37"/>
        <v>-473</v>
      </c>
      <c r="D69" s="32">
        <f t="shared" si="38"/>
        <v>389</v>
      </c>
      <c r="E69" s="32">
        <f t="shared" si="39"/>
        <v>1630</v>
      </c>
      <c r="F69" s="32">
        <f t="shared" si="40"/>
        <v>-257</v>
      </c>
      <c r="G69" s="32">
        <f t="shared" si="41"/>
        <v>-144</v>
      </c>
      <c r="H69" s="32">
        <f t="shared" si="42"/>
        <v>-78</v>
      </c>
      <c r="I69" s="32">
        <f t="shared" si="43"/>
        <v>418</v>
      </c>
      <c r="J69" s="32">
        <f t="shared" si="44"/>
        <v>-175</v>
      </c>
      <c r="K69" s="32">
        <f t="shared" si="45"/>
        <v>24</v>
      </c>
      <c r="L69" s="32">
        <f t="shared" ref="L69" si="49">SUM(AJ69:AK69)</f>
        <v>-284</v>
      </c>
      <c r="M69" s="32">
        <f t="shared" si="11"/>
        <v>-75</v>
      </c>
      <c r="N69" s="32">
        <v>46</v>
      </c>
      <c r="P69" s="32">
        <v>-204</v>
      </c>
      <c r="Q69" s="32">
        <v>1876</v>
      </c>
      <c r="R69" s="32">
        <v>41</v>
      </c>
      <c r="S69" s="32">
        <v>-514</v>
      </c>
      <c r="T69" s="32">
        <v>399</v>
      </c>
      <c r="U69" s="32">
        <v>-10</v>
      </c>
      <c r="V69" s="32">
        <v>100</v>
      </c>
      <c r="W69" s="32">
        <v>1530</v>
      </c>
      <c r="X69" s="32">
        <v>-607</v>
      </c>
      <c r="Y69" s="32">
        <v>350</v>
      </c>
      <c r="Z69" s="32">
        <v>-110</v>
      </c>
      <c r="AA69" s="32">
        <v>-34</v>
      </c>
      <c r="AB69" s="32">
        <v>-18</v>
      </c>
      <c r="AC69" s="32">
        <v>-60</v>
      </c>
      <c r="AD69" s="32">
        <v>240</v>
      </c>
      <c r="AE69" s="32">
        <v>178</v>
      </c>
      <c r="AF69" s="32">
        <v>-66</v>
      </c>
      <c r="AG69" s="32">
        <v>-109</v>
      </c>
      <c r="AH69" s="32">
        <v>28</v>
      </c>
      <c r="AI69" s="32">
        <v>-4</v>
      </c>
      <c r="AJ69" s="32">
        <v>-300</v>
      </c>
      <c r="AK69" s="32">
        <v>16</v>
      </c>
      <c r="AL69" s="32">
        <v>-172</v>
      </c>
      <c r="AM69" s="32">
        <v>97</v>
      </c>
      <c r="AN69" s="32">
        <v>-328</v>
      </c>
      <c r="AO69" s="32">
        <f>N69-AN69</f>
        <v>374</v>
      </c>
    </row>
    <row r="70" spans="1:41" x14ac:dyDescent="0.2">
      <c r="A70" s="48" t="s">
        <v>329</v>
      </c>
      <c r="B70" s="76">
        <v>14484</v>
      </c>
      <c r="C70" s="76">
        <v>10716</v>
      </c>
      <c r="D70" s="76">
        <v>8139</v>
      </c>
      <c r="E70" s="76">
        <v>14631</v>
      </c>
      <c r="F70" s="76">
        <v>11532</v>
      </c>
      <c r="G70" s="76">
        <v>10206</v>
      </c>
      <c r="H70" s="76">
        <v>14125</v>
      </c>
      <c r="I70" s="76">
        <v>23066</v>
      </c>
      <c r="J70" s="76">
        <v>31128</v>
      </c>
      <c r="K70" s="76">
        <v>25830</v>
      </c>
      <c r="L70" s="76">
        <v>44587</v>
      </c>
      <c r="M70" s="76">
        <v>23811</v>
      </c>
      <c r="N70" s="76">
        <v>9724</v>
      </c>
      <c r="O70" s="30"/>
      <c r="P70" s="76">
        <v>16146</v>
      </c>
      <c r="Q70" s="76">
        <f>R68</f>
        <v>14484</v>
      </c>
      <c r="R70" s="76">
        <v>13276</v>
      </c>
      <c r="S70" s="76">
        <f>T68</f>
        <v>10716</v>
      </c>
      <c r="T70" s="76">
        <v>8559</v>
      </c>
      <c r="U70" s="76">
        <f>V68</f>
        <v>8139</v>
      </c>
      <c r="V70" s="76">
        <v>9635</v>
      </c>
      <c r="W70" s="76">
        <f>X68</f>
        <v>14631</v>
      </c>
      <c r="X70" s="76">
        <v>10042</v>
      </c>
      <c r="Y70" s="76">
        <f>Z68</f>
        <v>11532</v>
      </c>
      <c r="Z70" s="76">
        <v>15770</v>
      </c>
      <c r="AA70" s="76">
        <f>AB68</f>
        <v>10206</v>
      </c>
      <c r="AB70" s="76">
        <v>9392</v>
      </c>
      <c r="AC70" s="76">
        <f>AD68</f>
        <v>14125</v>
      </c>
      <c r="AD70" s="76">
        <v>18865</v>
      </c>
      <c r="AE70" s="76">
        <f>AF68</f>
        <v>23066</v>
      </c>
      <c r="AF70" s="76">
        <v>35797</v>
      </c>
      <c r="AG70" s="76">
        <f>AH68</f>
        <v>31128</v>
      </c>
      <c r="AH70" s="76">
        <v>24678</v>
      </c>
      <c r="AI70" s="76">
        <f>AJ68</f>
        <v>25830</v>
      </c>
      <c r="AJ70" s="77">
        <v>39980</v>
      </c>
      <c r="AK70" s="77">
        <f>AL68</f>
        <v>44587</v>
      </c>
      <c r="AL70" s="77">
        <v>39194</v>
      </c>
      <c r="AM70" s="77">
        <f>M70</f>
        <v>23811</v>
      </c>
      <c r="AN70" s="77">
        <v>25687</v>
      </c>
      <c r="AO70" s="77">
        <f>N70</f>
        <v>9724</v>
      </c>
    </row>
  </sheetData>
  <phoneticPr fontId="32" type="noConversion"/>
  <hyperlinks>
    <hyperlink ref="A3" location="Содержание!A1" display="К содержанию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658D-BCB4-4C6B-BE31-389C0B5376D0}">
  <dimension ref="A1:AM124"/>
  <sheetViews>
    <sheetView workbookViewId="0">
      <selection activeCell="B1" sqref="B1:B2"/>
    </sheetView>
  </sheetViews>
  <sheetFormatPr defaultColWidth="9.140625" defaultRowHeight="10.5" x14ac:dyDescent="0.25"/>
  <cols>
    <col min="1" max="1" width="2.7109375" style="113" customWidth="1"/>
    <col min="2" max="2" width="25.140625" style="113" customWidth="1"/>
    <col min="3" max="3" width="26" style="113" customWidth="1"/>
    <col min="4" max="4" width="14.42578125" style="113" customWidth="1"/>
    <col min="5" max="5" width="12.85546875" style="113" customWidth="1"/>
    <col min="6" max="6" width="13.85546875" style="140" customWidth="1"/>
    <col min="7" max="7" width="11.140625" style="113" customWidth="1"/>
    <col min="8" max="8" width="12.5703125" style="113" customWidth="1"/>
    <col min="9" max="11" width="12" style="113" customWidth="1"/>
    <col min="12" max="14" width="10.85546875" style="113" customWidth="1"/>
    <col min="15" max="15" width="11.5703125" style="113" customWidth="1"/>
    <col min="16" max="18" width="10.85546875" style="113" customWidth="1"/>
    <col min="19" max="19" width="12.5703125" style="113" customWidth="1"/>
    <col min="20" max="20" width="12.42578125" style="113" customWidth="1"/>
    <col min="21" max="21" width="14.5703125" style="113" customWidth="1"/>
    <col min="22" max="22" width="11.42578125" style="113" customWidth="1"/>
    <col min="23" max="23" width="13.85546875" style="113" customWidth="1"/>
    <col min="24" max="26" width="11.7109375" style="113" customWidth="1"/>
    <col min="27" max="27" width="13.140625" style="113" customWidth="1"/>
    <col min="28" max="28" width="11.28515625" style="141" customWidth="1"/>
    <col min="29" max="29" width="12" style="141" customWidth="1"/>
    <col min="30" max="30" width="11.28515625" style="141" customWidth="1"/>
    <col min="31" max="32" width="13.140625" style="113" customWidth="1"/>
    <col min="33" max="34" width="10.5703125" style="113" customWidth="1"/>
    <col min="35" max="35" width="16.7109375" style="152" customWidth="1"/>
    <col min="36" max="36" width="14.140625" style="147" customWidth="1"/>
    <col min="37" max="37" width="16.7109375" style="152" customWidth="1"/>
    <col min="38" max="38" width="14.85546875" style="147" customWidth="1"/>
    <col min="39" max="39" width="9.140625" style="112"/>
    <col min="40" max="16384" width="9.140625" style="113"/>
  </cols>
  <sheetData>
    <row r="1" spans="1:39" ht="30" customHeight="1" x14ac:dyDescent="0.25">
      <c r="A1" s="191" t="s">
        <v>15</v>
      </c>
      <c r="B1" s="191" t="s">
        <v>330</v>
      </c>
      <c r="C1" s="191" t="s">
        <v>331</v>
      </c>
      <c r="D1" s="189" t="s">
        <v>332</v>
      </c>
      <c r="E1" s="191" t="s">
        <v>333</v>
      </c>
      <c r="F1" s="191" t="s">
        <v>334</v>
      </c>
      <c r="G1" s="191" t="s">
        <v>335</v>
      </c>
      <c r="H1" s="193" t="s">
        <v>468</v>
      </c>
      <c r="I1" s="194"/>
      <c r="J1" s="194"/>
      <c r="K1" s="194"/>
      <c r="L1" s="195"/>
      <c r="M1" s="193" t="s">
        <v>469</v>
      </c>
      <c r="N1" s="194"/>
      <c r="O1" s="194"/>
      <c r="P1" s="194"/>
      <c r="Q1" s="194"/>
      <c r="R1" s="195"/>
      <c r="S1" s="189" t="s">
        <v>344</v>
      </c>
      <c r="T1" s="189" t="s">
        <v>345</v>
      </c>
      <c r="U1" s="189" t="s">
        <v>346</v>
      </c>
      <c r="V1" s="189" t="s">
        <v>347</v>
      </c>
      <c r="W1" s="189" t="s">
        <v>348</v>
      </c>
      <c r="X1" s="189" t="s">
        <v>349</v>
      </c>
      <c r="Y1" s="189" t="s">
        <v>350</v>
      </c>
      <c r="Z1" s="189" t="s">
        <v>470</v>
      </c>
      <c r="AA1" s="189" t="s">
        <v>351</v>
      </c>
      <c r="AB1" s="196" t="s">
        <v>352</v>
      </c>
      <c r="AC1" s="197"/>
      <c r="AD1" s="198"/>
      <c r="AE1" s="189" t="s">
        <v>354</v>
      </c>
      <c r="AF1" s="189" t="s">
        <v>93</v>
      </c>
      <c r="AG1" s="199" t="s">
        <v>355</v>
      </c>
      <c r="AH1" s="200"/>
      <c r="AI1" s="200"/>
      <c r="AJ1" s="200"/>
      <c r="AK1" s="200"/>
      <c r="AL1" s="201"/>
    </row>
    <row r="2" spans="1:39" ht="73.5" x14ac:dyDescent="0.25">
      <c r="A2" s="192"/>
      <c r="B2" s="192"/>
      <c r="C2" s="192"/>
      <c r="D2" s="190"/>
      <c r="E2" s="192"/>
      <c r="F2" s="192"/>
      <c r="G2" s="192"/>
      <c r="H2" s="114" t="s">
        <v>336</v>
      </c>
      <c r="I2" s="114" t="s">
        <v>337</v>
      </c>
      <c r="J2" s="114" t="s">
        <v>338</v>
      </c>
      <c r="K2" s="114" t="s">
        <v>339</v>
      </c>
      <c r="L2" s="114" t="s">
        <v>340</v>
      </c>
      <c r="M2" s="114" t="s">
        <v>336</v>
      </c>
      <c r="N2" s="114" t="s">
        <v>337</v>
      </c>
      <c r="O2" s="114" t="s">
        <v>338</v>
      </c>
      <c r="P2" s="114" t="s">
        <v>339</v>
      </c>
      <c r="Q2" s="114" t="s">
        <v>342</v>
      </c>
      <c r="R2" s="114" t="s">
        <v>343</v>
      </c>
      <c r="S2" s="190"/>
      <c r="T2" s="190"/>
      <c r="U2" s="190"/>
      <c r="V2" s="190"/>
      <c r="W2" s="190"/>
      <c r="X2" s="190"/>
      <c r="Y2" s="190"/>
      <c r="Z2" s="190"/>
      <c r="AA2" s="190"/>
      <c r="AB2" s="115" t="s">
        <v>337</v>
      </c>
      <c r="AC2" s="115" t="s">
        <v>338</v>
      </c>
      <c r="AD2" s="115" t="s">
        <v>353</v>
      </c>
      <c r="AE2" s="190"/>
      <c r="AF2" s="190"/>
      <c r="AG2" s="116" t="s">
        <v>356</v>
      </c>
      <c r="AH2" s="116" t="s">
        <v>357</v>
      </c>
      <c r="AI2" s="114" t="s">
        <v>359</v>
      </c>
      <c r="AJ2" s="114" t="s">
        <v>358</v>
      </c>
      <c r="AK2" s="114" t="s">
        <v>360</v>
      </c>
      <c r="AL2" s="114" t="s">
        <v>361</v>
      </c>
    </row>
    <row r="3" spans="1:39" ht="21" x14ac:dyDescent="0.25">
      <c r="A3" s="117"/>
      <c r="B3" s="118" t="s">
        <v>341</v>
      </c>
      <c r="C3" s="117"/>
      <c r="D3" s="119"/>
      <c r="E3" s="117"/>
      <c r="F3" s="117"/>
      <c r="G3" s="117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9"/>
      <c r="T3" s="119"/>
      <c r="U3" s="119"/>
      <c r="V3" s="119"/>
      <c r="W3" s="119"/>
      <c r="X3" s="119"/>
      <c r="Y3" s="119"/>
      <c r="Z3" s="119"/>
      <c r="AA3" s="119"/>
      <c r="AB3" s="120"/>
      <c r="AC3" s="120"/>
      <c r="AD3" s="120"/>
      <c r="AE3" s="119"/>
      <c r="AF3" s="119"/>
      <c r="AG3" s="119"/>
      <c r="AH3" s="119"/>
      <c r="AI3" s="121"/>
      <c r="AJ3" s="121"/>
      <c r="AK3" s="121"/>
      <c r="AL3" s="121"/>
    </row>
    <row r="4" spans="1:39" s="132" customFormat="1" x14ac:dyDescent="0.25">
      <c r="A4" s="122">
        <v>1</v>
      </c>
      <c r="B4" s="123" t="s">
        <v>362</v>
      </c>
      <c r="C4" s="122" t="s">
        <v>155</v>
      </c>
      <c r="D4" s="124">
        <v>88412</v>
      </c>
      <c r="E4" s="125" t="s">
        <v>369</v>
      </c>
      <c r="F4" s="126">
        <v>108.8</v>
      </c>
      <c r="G4" s="124">
        <v>1180202.952</v>
      </c>
      <c r="H4" s="124">
        <v>1094785.7920000001</v>
      </c>
      <c r="I4" s="124">
        <v>840123.89</v>
      </c>
      <c r="J4" s="124">
        <v>130442.60200000001</v>
      </c>
      <c r="K4" s="124">
        <v>0</v>
      </c>
      <c r="L4" s="124">
        <v>8610</v>
      </c>
      <c r="M4" s="124">
        <v>972886.39200000023</v>
      </c>
      <c r="N4" s="124">
        <v>707701.89000000013</v>
      </c>
      <c r="O4" s="124">
        <v>123303.30200000003</v>
      </c>
      <c r="P4" s="124">
        <v>0</v>
      </c>
      <c r="Q4" s="124">
        <v>8165</v>
      </c>
      <c r="R4" s="124">
        <v>141881.20000000001</v>
      </c>
      <c r="S4" s="124">
        <v>260702.89438785246</v>
      </c>
      <c r="T4" s="124">
        <v>32483.243822322285</v>
      </c>
      <c r="U4" s="124">
        <v>228219.65056553017</v>
      </c>
      <c r="V4" s="124">
        <v>477708.54822364845</v>
      </c>
      <c r="W4" s="124">
        <v>11757.9701984</v>
      </c>
      <c r="X4" s="124">
        <v>422527.42771393841</v>
      </c>
      <c r="Y4" s="124">
        <v>43423.150311309997</v>
      </c>
      <c r="Z4" s="124">
        <v>38520.709489710003</v>
      </c>
      <c r="AA4" s="127">
        <v>0.19</v>
      </c>
      <c r="AB4" s="128">
        <v>390000</v>
      </c>
      <c r="AC4" s="128">
        <v>432000</v>
      </c>
      <c r="AD4" s="128">
        <v>2900000</v>
      </c>
      <c r="AE4" s="125" t="s">
        <v>471</v>
      </c>
      <c r="AF4" s="129" t="s">
        <v>43</v>
      </c>
      <c r="AG4" s="130">
        <v>97738.834186608234</v>
      </c>
      <c r="AH4" s="130">
        <v>24996.038622208856</v>
      </c>
      <c r="AI4" s="130">
        <v>72742.795564399377</v>
      </c>
      <c r="AJ4" s="130">
        <v>46757.007809295443</v>
      </c>
      <c r="AK4" s="130">
        <v>38224.867523572218</v>
      </c>
      <c r="AL4" s="130">
        <v>20165.10244919686</v>
      </c>
      <c r="AM4" s="131"/>
    </row>
    <row r="5" spans="1:39" s="132" customFormat="1" ht="21" x14ac:dyDescent="0.25">
      <c r="A5" s="122">
        <v>2</v>
      </c>
      <c r="B5" s="123" t="s">
        <v>16</v>
      </c>
      <c r="C5" s="122" t="s">
        <v>155</v>
      </c>
      <c r="D5" s="124">
        <v>27961</v>
      </c>
      <c r="E5" s="125" t="s">
        <v>369</v>
      </c>
      <c r="F5" s="126">
        <v>31.6</v>
      </c>
      <c r="G5" s="124">
        <v>259119.92</v>
      </c>
      <c r="H5" s="124">
        <v>259119.92</v>
      </c>
      <c r="I5" s="124">
        <v>187368.6</v>
      </c>
      <c r="J5" s="124">
        <v>51162.020000000004</v>
      </c>
      <c r="K5" s="124">
        <v>0</v>
      </c>
      <c r="L5" s="124">
        <v>1562</v>
      </c>
      <c r="M5" s="124">
        <v>161148.72</v>
      </c>
      <c r="N5" s="124">
        <v>97702.599999999991</v>
      </c>
      <c r="O5" s="124">
        <v>45945.72</v>
      </c>
      <c r="P5" s="124">
        <v>0</v>
      </c>
      <c r="Q5" s="124">
        <v>1088</v>
      </c>
      <c r="R5" s="124">
        <v>17500.399999999998</v>
      </c>
      <c r="S5" s="124">
        <v>43240.022676031323</v>
      </c>
      <c r="T5" s="124">
        <v>20038.405232491259</v>
      </c>
      <c r="U5" s="124">
        <v>23201.617443540064</v>
      </c>
      <c r="V5" s="124">
        <v>62699.650984068685</v>
      </c>
      <c r="W5" s="124">
        <v>6009.2608794600001</v>
      </c>
      <c r="X5" s="124">
        <v>54153.228541708682</v>
      </c>
      <c r="Y5" s="124">
        <v>2537.1615629000003</v>
      </c>
      <c r="Z5" s="124">
        <v>5551.6695346300003</v>
      </c>
      <c r="AA5" s="127">
        <v>0.19</v>
      </c>
      <c r="AB5" s="128">
        <v>400000</v>
      </c>
      <c r="AC5" s="128">
        <v>418000</v>
      </c>
      <c r="AD5" s="128">
        <v>2750000</v>
      </c>
      <c r="AE5" s="125" t="s">
        <v>471</v>
      </c>
      <c r="AF5" s="129" t="s">
        <v>44</v>
      </c>
      <c r="AG5" s="130">
        <v>13147.764607459432</v>
      </c>
      <c r="AH5" s="130">
        <v>8031.4191759230571</v>
      </c>
      <c r="AI5" s="130">
        <v>5116.3454315363751</v>
      </c>
      <c r="AJ5" s="130">
        <v>4783.2560471332872</v>
      </c>
      <c r="AK5" s="130">
        <v>3593.6528092819358</v>
      </c>
      <c r="AL5" s="130">
        <v>3342.187697520741</v>
      </c>
      <c r="AM5" s="131"/>
    </row>
    <row r="6" spans="1:39" s="132" customFormat="1" x14ac:dyDescent="0.25">
      <c r="A6" s="122">
        <v>3</v>
      </c>
      <c r="B6" s="123" t="s">
        <v>13</v>
      </c>
      <c r="C6" s="122" t="s">
        <v>155</v>
      </c>
      <c r="D6" s="124">
        <v>8123</v>
      </c>
      <c r="E6" s="125" t="s">
        <v>369</v>
      </c>
      <c r="F6" s="126">
        <v>2.7</v>
      </c>
      <c r="G6" s="124">
        <v>65312.2</v>
      </c>
      <c r="H6" s="124">
        <v>65312.2</v>
      </c>
      <c r="I6" s="124">
        <v>53846</v>
      </c>
      <c r="J6" s="124">
        <v>3287.6000000000004</v>
      </c>
      <c r="K6" s="124">
        <v>0</v>
      </c>
      <c r="L6" s="124">
        <v>567</v>
      </c>
      <c r="M6" s="124">
        <v>52845.1</v>
      </c>
      <c r="N6" s="124">
        <v>35841.9</v>
      </c>
      <c r="O6" s="124">
        <v>1253.2</v>
      </c>
      <c r="P6" s="124">
        <v>0</v>
      </c>
      <c r="Q6" s="124">
        <v>525</v>
      </c>
      <c r="R6" s="124">
        <v>15750</v>
      </c>
      <c r="S6" s="124">
        <v>15290.108161454144</v>
      </c>
      <c r="T6" s="124">
        <v>4529.7490411530616</v>
      </c>
      <c r="U6" s="124">
        <v>10760.359120301082</v>
      </c>
      <c r="V6" s="124">
        <v>35236.286309095085</v>
      </c>
      <c r="W6" s="124">
        <v>3723.7803520000002</v>
      </c>
      <c r="X6" s="124">
        <v>25610.097128095083</v>
      </c>
      <c r="Y6" s="124">
        <v>5902.408829</v>
      </c>
      <c r="Z6" s="124">
        <v>7979.11030725</v>
      </c>
      <c r="AA6" s="127">
        <v>0.19</v>
      </c>
      <c r="AB6" s="128">
        <v>566000</v>
      </c>
      <c r="AC6" s="128">
        <v>529000</v>
      </c>
      <c r="AD6" s="128">
        <v>3540000</v>
      </c>
      <c r="AE6" s="125" t="s">
        <v>471</v>
      </c>
      <c r="AF6" s="122">
        <v>2025</v>
      </c>
      <c r="AG6" s="130">
        <v>4836.2962153655362</v>
      </c>
      <c r="AH6" s="130">
        <v>4480.7985238540632</v>
      </c>
      <c r="AI6" s="130">
        <v>355.49769151147302</v>
      </c>
      <c r="AJ6" s="130">
        <v>0</v>
      </c>
      <c r="AK6" s="130">
        <v>312.77282754215349</v>
      </c>
      <c r="AL6" s="130">
        <v>0</v>
      </c>
      <c r="AM6" s="131"/>
    </row>
    <row r="7" spans="1:39" s="132" customFormat="1" x14ac:dyDescent="0.25">
      <c r="A7" s="122">
        <v>4</v>
      </c>
      <c r="B7" s="123" t="s">
        <v>363</v>
      </c>
      <c r="C7" s="122" t="s">
        <v>155</v>
      </c>
      <c r="D7" s="124">
        <v>3388</v>
      </c>
      <c r="E7" s="125" t="s">
        <v>370</v>
      </c>
      <c r="F7" s="126">
        <v>7.7</v>
      </c>
      <c r="G7" s="124">
        <v>188558.09999999998</v>
      </c>
      <c r="H7" s="124">
        <v>188558.09999999998</v>
      </c>
      <c r="I7" s="124">
        <v>136426.9</v>
      </c>
      <c r="J7" s="124">
        <v>23328.400000000001</v>
      </c>
      <c r="K7" s="124">
        <v>0</v>
      </c>
      <c r="L7" s="124">
        <v>2147</v>
      </c>
      <c r="M7" s="124">
        <v>30984.5</v>
      </c>
      <c r="N7" s="124">
        <v>1608.5</v>
      </c>
      <c r="O7" s="124">
        <v>11329.5</v>
      </c>
      <c r="P7" s="124">
        <v>0</v>
      </c>
      <c r="Q7" s="124">
        <v>710</v>
      </c>
      <c r="R7" s="124">
        <v>18046.5</v>
      </c>
      <c r="S7" s="124">
        <v>22075.731574150836</v>
      </c>
      <c r="T7" s="124">
        <v>20667.331564544023</v>
      </c>
      <c r="U7" s="124">
        <v>1408.4000096068114</v>
      </c>
      <c r="V7" s="124">
        <v>5513.9602666849996</v>
      </c>
      <c r="W7" s="124">
        <v>1224.4288448099999</v>
      </c>
      <c r="X7" s="124">
        <v>4289.531421875</v>
      </c>
      <c r="Y7" s="124">
        <v>0</v>
      </c>
      <c r="Z7" s="124">
        <v>0</v>
      </c>
      <c r="AA7" s="127">
        <v>0.19</v>
      </c>
      <c r="AB7" s="128">
        <v>481000</v>
      </c>
      <c r="AC7" s="128">
        <v>243000</v>
      </c>
      <c r="AD7" s="128">
        <v>1940000</v>
      </c>
      <c r="AE7" s="125" t="s">
        <v>471</v>
      </c>
      <c r="AF7" s="129" t="s">
        <v>17</v>
      </c>
      <c r="AG7" s="130">
        <v>6382.5537748864035</v>
      </c>
      <c r="AH7" s="130">
        <v>6382.5537748864035</v>
      </c>
      <c r="AI7" s="130">
        <v>0</v>
      </c>
      <c r="AJ7" s="130">
        <v>0</v>
      </c>
      <c r="AK7" s="130">
        <v>0</v>
      </c>
      <c r="AL7" s="130">
        <v>0</v>
      </c>
      <c r="AM7" s="131"/>
    </row>
    <row r="8" spans="1:39" s="132" customFormat="1" x14ac:dyDescent="0.25">
      <c r="A8" s="122">
        <v>5</v>
      </c>
      <c r="B8" s="123" t="s">
        <v>364</v>
      </c>
      <c r="C8" s="122" t="s">
        <v>155</v>
      </c>
      <c r="D8" s="124">
        <v>1249</v>
      </c>
      <c r="E8" s="125" t="s">
        <v>370</v>
      </c>
      <c r="F8" s="126">
        <v>7.96</v>
      </c>
      <c r="G8" s="124">
        <v>170646.82</v>
      </c>
      <c r="H8" s="124">
        <v>158352.02000000002</v>
      </c>
      <c r="I8" s="124">
        <v>136657.1</v>
      </c>
      <c r="J8" s="124">
        <v>9061.92</v>
      </c>
      <c r="K8" s="124">
        <v>0</v>
      </c>
      <c r="L8" s="124">
        <v>853</v>
      </c>
      <c r="M8" s="124">
        <v>23164.2</v>
      </c>
      <c r="N8" s="124">
        <v>18470</v>
      </c>
      <c r="O8" s="124">
        <v>3944.2</v>
      </c>
      <c r="P8" s="124">
        <v>0</v>
      </c>
      <c r="Q8" s="124">
        <v>50</v>
      </c>
      <c r="R8" s="124">
        <v>750</v>
      </c>
      <c r="S8" s="124">
        <v>21433.197230192774</v>
      </c>
      <c r="T8" s="124">
        <v>13886.256528583046</v>
      </c>
      <c r="U8" s="124">
        <v>7546.9407016097284</v>
      </c>
      <c r="V8" s="124">
        <v>9048.5385939387725</v>
      </c>
      <c r="W8" s="124">
        <v>251.37978520000001</v>
      </c>
      <c r="X8" s="124">
        <v>8797.1588087387718</v>
      </c>
      <c r="Y8" s="124">
        <v>0</v>
      </c>
      <c r="Z8" s="124">
        <v>0</v>
      </c>
      <c r="AA8" s="127">
        <v>0.19</v>
      </c>
      <c r="AB8" s="128">
        <v>417000</v>
      </c>
      <c r="AC8" s="128">
        <v>220000</v>
      </c>
      <c r="AD8" s="128">
        <v>2700000</v>
      </c>
      <c r="AE8" s="125" t="s">
        <v>471</v>
      </c>
      <c r="AF8" s="122">
        <v>2027</v>
      </c>
      <c r="AG8" s="130">
        <v>1966.5109919646754</v>
      </c>
      <c r="AH8" s="130">
        <v>1966.5109919646754</v>
      </c>
      <c r="AI8" s="130">
        <v>0</v>
      </c>
      <c r="AJ8" s="130">
        <v>0</v>
      </c>
      <c r="AK8" s="130">
        <v>0</v>
      </c>
      <c r="AL8" s="130">
        <v>0</v>
      </c>
      <c r="AM8" s="131"/>
    </row>
    <row r="9" spans="1:39" s="132" customFormat="1" ht="21" x14ac:dyDescent="0.25">
      <c r="A9" s="122">
        <v>6</v>
      </c>
      <c r="B9" s="123" t="s">
        <v>365</v>
      </c>
      <c r="C9" s="122" t="s">
        <v>155</v>
      </c>
      <c r="D9" s="124">
        <v>1263</v>
      </c>
      <c r="E9" s="125" t="s">
        <v>371</v>
      </c>
      <c r="F9" s="126">
        <v>0.39379999999999998</v>
      </c>
      <c r="G9" s="124">
        <v>10861</v>
      </c>
      <c r="H9" s="124">
        <v>10861</v>
      </c>
      <c r="I9" s="124">
        <v>9606</v>
      </c>
      <c r="J9" s="124">
        <v>420</v>
      </c>
      <c r="K9" s="124">
        <v>0</v>
      </c>
      <c r="L9" s="124">
        <v>63</v>
      </c>
      <c r="M9" s="124">
        <v>10861</v>
      </c>
      <c r="N9" s="124">
        <v>9606</v>
      </c>
      <c r="O9" s="124">
        <v>420</v>
      </c>
      <c r="P9" s="124">
        <v>0</v>
      </c>
      <c r="Q9" s="124">
        <v>63</v>
      </c>
      <c r="R9" s="124">
        <v>835</v>
      </c>
      <c r="S9" s="124">
        <v>2782.7977541782025</v>
      </c>
      <c r="T9" s="124">
        <v>93.208812982943527</v>
      </c>
      <c r="U9" s="124">
        <v>2689.5889411952589</v>
      </c>
      <c r="V9" s="124">
        <v>5705.8975443211002</v>
      </c>
      <c r="W9" s="124">
        <v>0</v>
      </c>
      <c r="X9" s="124">
        <v>5705.8975443211002</v>
      </c>
      <c r="Y9" s="124">
        <v>0</v>
      </c>
      <c r="Z9" s="124">
        <v>0</v>
      </c>
      <c r="AA9" s="127">
        <v>0.216</v>
      </c>
      <c r="AB9" s="128">
        <v>455000</v>
      </c>
      <c r="AC9" s="128">
        <v>354000</v>
      </c>
      <c r="AD9" s="128">
        <v>2670000</v>
      </c>
      <c r="AE9" s="125" t="s">
        <v>472</v>
      </c>
      <c r="AF9" s="122">
        <v>2026</v>
      </c>
      <c r="AG9" s="130">
        <v>1293.424561318823</v>
      </c>
      <c r="AH9" s="130">
        <v>148.92276197992501</v>
      </c>
      <c r="AI9" s="130">
        <v>1144.5017993388979</v>
      </c>
      <c r="AJ9" s="130">
        <v>772.89586307664808</v>
      </c>
      <c r="AK9" s="130">
        <v>670.76799258008282</v>
      </c>
      <c r="AL9" s="130">
        <v>481.86220794437469</v>
      </c>
      <c r="AM9" s="131"/>
    </row>
    <row r="10" spans="1:39" s="132" customFormat="1" ht="21" x14ac:dyDescent="0.25">
      <c r="A10" s="122">
        <v>7</v>
      </c>
      <c r="B10" s="123" t="s">
        <v>366</v>
      </c>
      <c r="C10" s="122" t="s">
        <v>155</v>
      </c>
      <c r="D10" s="124">
        <v>1561</v>
      </c>
      <c r="E10" s="125" t="s">
        <v>369</v>
      </c>
      <c r="F10" s="126">
        <v>1.1000000000000001</v>
      </c>
      <c r="G10" s="124">
        <v>16180</v>
      </c>
      <c r="H10" s="124">
        <v>16180</v>
      </c>
      <c r="I10" s="124">
        <v>12075</v>
      </c>
      <c r="J10" s="124">
        <v>2200</v>
      </c>
      <c r="K10" s="124">
        <v>0</v>
      </c>
      <c r="L10" s="124">
        <v>127</v>
      </c>
      <c r="M10" s="124">
        <v>16180</v>
      </c>
      <c r="N10" s="124">
        <v>12075</v>
      </c>
      <c r="O10" s="124">
        <v>2200</v>
      </c>
      <c r="P10" s="124">
        <v>0</v>
      </c>
      <c r="Q10" s="124">
        <v>127</v>
      </c>
      <c r="R10" s="124">
        <v>1905</v>
      </c>
      <c r="S10" s="124">
        <v>3436.1558074105915</v>
      </c>
      <c r="T10" s="124">
        <v>8.1343916666664882</v>
      </c>
      <c r="U10" s="124">
        <v>3428.021415743925</v>
      </c>
      <c r="V10" s="124">
        <v>6261.3774628700003</v>
      </c>
      <c r="W10" s="124">
        <v>0</v>
      </c>
      <c r="X10" s="124">
        <v>6261.3774628700003</v>
      </c>
      <c r="Y10" s="124">
        <v>0</v>
      </c>
      <c r="Z10" s="124">
        <v>0</v>
      </c>
      <c r="AA10" s="127">
        <v>0.216</v>
      </c>
      <c r="AB10" s="128">
        <v>380000</v>
      </c>
      <c r="AC10" s="128">
        <v>300000</v>
      </c>
      <c r="AD10" s="128">
        <v>2300000</v>
      </c>
      <c r="AE10" s="125" t="s">
        <v>472</v>
      </c>
      <c r="AF10" s="122">
        <v>2026</v>
      </c>
      <c r="AG10" s="130">
        <v>847.51350927505166</v>
      </c>
      <c r="AH10" s="130">
        <v>118.55836270499999</v>
      </c>
      <c r="AI10" s="130">
        <v>728.95514657005162</v>
      </c>
      <c r="AJ10" s="130">
        <v>704.09110109905168</v>
      </c>
      <c r="AK10" s="130">
        <v>513.23175037998567</v>
      </c>
      <c r="AL10" s="130">
        <v>496.51898147018767</v>
      </c>
      <c r="AM10" s="131"/>
    </row>
    <row r="11" spans="1:39" s="132" customFormat="1" x14ac:dyDescent="0.25">
      <c r="A11" s="122">
        <v>8</v>
      </c>
      <c r="B11" s="123" t="s">
        <v>367</v>
      </c>
      <c r="C11" s="122" t="s">
        <v>368</v>
      </c>
      <c r="D11" s="124">
        <v>1960</v>
      </c>
      <c r="E11" s="125" t="s">
        <v>369</v>
      </c>
      <c r="F11" s="126">
        <v>2.8117000000000001</v>
      </c>
      <c r="G11" s="124">
        <v>34899.54</v>
      </c>
      <c r="H11" s="124">
        <v>34899.54</v>
      </c>
      <c r="I11" s="124">
        <v>31794.71</v>
      </c>
      <c r="J11" s="124">
        <v>3104.83</v>
      </c>
      <c r="K11" s="124">
        <v>0</v>
      </c>
      <c r="L11" s="124">
        <v>0</v>
      </c>
      <c r="M11" s="124">
        <v>25037.52</v>
      </c>
      <c r="N11" s="124">
        <v>17609.66</v>
      </c>
      <c r="O11" s="124">
        <v>1337.8600000000001</v>
      </c>
      <c r="P11" s="124">
        <v>0</v>
      </c>
      <c r="Q11" s="124">
        <v>203</v>
      </c>
      <c r="R11" s="124">
        <v>6090</v>
      </c>
      <c r="S11" s="124">
        <v>2825.6856769489</v>
      </c>
      <c r="T11" s="124">
        <v>1290.1985910843539</v>
      </c>
      <c r="U11" s="124">
        <v>1535.4870858645461</v>
      </c>
      <c r="V11" s="124">
        <v>4237.2194841517503</v>
      </c>
      <c r="W11" s="124">
        <v>356.92427715999997</v>
      </c>
      <c r="X11" s="124">
        <v>2972.4411095717501</v>
      </c>
      <c r="Y11" s="124">
        <v>907.85409742000002</v>
      </c>
      <c r="Z11" s="124">
        <v>299.12143633999995</v>
      </c>
      <c r="AA11" s="127">
        <v>0.19</v>
      </c>
      <c r="AB11" s="128">
        <v>149000</v>
      </c>
      <c r="AC11" s="128">
        <v>115000</v>
      </c>
      <c r="AD11" s="128">
        <v>290000</v>
      </c>
      <c r="AE11" s="125" t="s">
        <v>471</v>
      </c>
      <c r="AF11" s="129" t="s">
        <v>19</v>
      </c>
      <c r="AG11" s="130">
        <v>385.42301877680001</v>
      </c>
      <c r="AH11" s="130">
        <v>378.33442467179998</v>
      </c>
      <c r="AI11" s="130">
        <v>7.088594105000027</v>
      </c>
      <c r="AJ11" s="130">
        <v>0</v>
      </c>
      <c r="AK11" s="130">
        <v>6.4981035620965493</v>
      </c>
      <c r="AL11" s="130">
        <v>0</v>
      </c>
      <c r="AM11" s="131"/>
    </row>
    <row r="12" spans="1:39" s="132" customFormat="1" x14ac:dyDescent="0.25">
      <c r="A12" s="133"/>
      <c r="B12" s="134" t="s">
        <v>372</v>
      </c>
      <c r="C12" s="133"/>
      <c r="D12" s="135">
        <v>133917</v>
      </c>
      <c r="E12" s="133"/>
      <c r="F12" s="133"/>
      <c r="G12" s="135">
        <v>1925780.5319999999</v>
      </c>
      <c r="H12" s="135">
        <v>1828068.5720000002</v>
      </c>
      <c r="I12" s="135">
        <v>1407898.2</v>
      </c>
      <c r="J12" s="135">
        <v>223007.37200000003</v>
      </c>
      <c r="K12" s="135">
        <v>0</v>
      </c>
      <c r="L12" s="135">
        <v>13929</v>
      </c>
      <c r="M12" s="135">
        <v>1293107.4320000003</v>
      </c>
      <c r="N12" s="135">
        <v>900615.55000000016</v>
      </c>
      <c r="O12" s="135">
        <v>189733.78200000004</v>
      </c>
      <c r="P12" s="135">
        <v>0</v>
      </c>
      <c r="Q12" s="135">
        <v>10931</v>
      </c>
      <c r="R12" s="135">
        <v>202758.1</v>
      </c>
      <c r="S12" s="135">
        <v>371786.59326821932</v>
      </c>
      <c r="T12" s="135">
        <v>92996.527984827655</v>
      </c>
      <c r="U12" s="135">
        <v>278790.06528339157</v>
      </c>
      <c r="V12" s="135">
        <v>606411.47886877891</v>
      </c>
      <c r="W12" s="135">
        <v>23323.744337030002</v>
      </c>
      <c r="X12" s="135">
        <v>530317.15973111871</v>
      </c>
      <c r="Y12" s="135">
        <v>52770.574800629998</v>
      </c>
      <c r="Z12" s="135">
        <v>52350.610767929997</v>
      </c>
      <c r="AA12" s="136"/>
      <c r="AB12" s="135"/>
      <c r="AC12" s="135"/>
      <c r="AD12" s="135"/>
      <c r="AE12" s="136"/>
      <c r="AF12" s="136"/>
      <c r="AG12" s="137">
        <v>126598.32086565497</v>
      </c>
      <c r="AH12" s="137">
        <v>46503.136638193784</v>
      </c>
      <c r="AI12" s="137">
        <v>80095.18422746117</v>
      </c>
      <c r="AJ12" s="137">
        <v>53017.250820604437</v>
      </c>
      <c r="AK12" s="137">
        <v>43321.791006918473</v>
      </c>
      <c r="AL12" s="137">
        <v>24485.671336132164</v>
      </c>
      <c r="AM12" s="131"/>
    </row>
    <row r="13" spans="1:39" ht="21" x14ac:dyDescent="0.25">
      <c r="A13" s="117"/>
      <c r="B13" s="118" t="s">
        <v>373</v>
      </c>
      <c r="C13" s="117"/>
      <c r="D13" s="119"/>
      <c r="E13" s="117"/>
      <c r="F13" s="117"/>
      <c r="G13" s="117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9"/>
      <c r="T13" s="119"/>
      <c r="U13" s="119"/>
      <c r="V13" s="119"/>
      <c r="W13" s="119"/>
      <c r="X13" s="119"/>
      <c r="Y13" s="119"/>
      <c r="Z13" s="119"/>
      <c r="AA13" s="119"/>
      <c r="AB13" s="120"/>
      <c r="AC13" s="120"/>
      <c r="AD13" s="120"/>
      <c r="AE13" s="119"/>
      <c r="AF13" s="119"/>
      <c r="AG13" s="119"/>
      <c r="AH13" s="119"/>
      <c r="AI13" s="121"/>
      <c r="AJ13" s="121"/>
      <c r="AK13" s="121"/>
      <c r="AL13" s="121"/>
    </row>
    <row r="14" spans="1:39" s="132" customFormat="1" x14ac:dyDescent="0.25">
      <c r="A14" s="122">
        <v>9</v>
      </c>
      <c r="B14" s="123" t="s">
        <v>374</v>
      </c>
      <c r="C14" s="122" t="s">
        <v>156</v>
      </c>
      <c r="D14" s="138">
        <v>6990</v>
      </c>
      <c r="E14" s="125" t="s">
        <v>370</v>
      </c>
      <c r="F14" s="126">
        <v>6.95</v>
      </c>
      <c r="G14" s="124">
        <v>113033.4</v>
      </c>
      <c r="H14" s="124">
        <v>108684.9</v>
      </c>
      <c r="I14" s="124">
        <v>91704.4</v>
      </c>
      <c r="J14" s="124">
        <v>3374.6</v>
      </c>
      <c r="K14" s="124">
        <v>0</v>
      </c>
      <c r="L14" s="124">
        <v>1023</v>
      </c>
      <c r="M14" s="124">
        <v>41606.400000000001</v>
      </c>
      <c r="N14" s="124">
        <v>27966</v>
      </c>
      <c r="O14" s="124">
        <v>1097.8</v>
      </c>
      <c r="P14" s="124">
        <v>0</v>
      </c>
      <c r="Q14" s="124">
        <v>820</v>
      </c>
      <c r="R14" s="124">
        <v>12542.6</v>
      </c>
      <c r="S14" s="124">
        <v>10829.118346402</v>
      </c>
      <c r="T14" s="124">
        <v>9999.0526567658617</v>
      </c>
      <c r="U14" s="124">
        <v>830.06568963613813</v>
      </c>
      <c r="V14" s="124">
        <v>10319.993163731031</v>
      </c>
      <c r="W14" s="124">
        <v>419.85791944000005</v>
      </c>
      <c r="X14" s="124">
        <v>9900.1352442910302</v>
      </c>
      <c r="Y14" s="124">
        <v>0</v>
      </c>
      <c r="Z14" s="124">
        <v>0</v>
      </c>
      <c r="AA14" s="127">
        <v>0.19</v>
      </c>
      <c r="AB14" s="128">
        <v>295000</v>
      </c>
      <c r="AC14" s="128">
        <v>200000</v>
      </c>
      <c r="AD14" s="128">
        <v>1300000</v>
      </c>
      <c r="AE14" s="125" t="s">
        <v>471</v>
      </c>
      <c r="AF14" s="129" t="s">
        <v>21</v>
      </c>
      <c r="AG14" s="130">
        <v>2481.0408742600002</v>
      </c>
      <c r="AH14" s="130">
        <v>2481.0408742600002</v>
      </c>
      <c r="AI14" s="130">
        <v>0</v>
      </c>
      <c r="AJ14" s="130">
        <v>0</v>
      </c>
      <c r="AK14" s="130">
        <v>0</v>
      </c>
      <c r="AL14" s="130">
        <v>0</v>
      </c>
      <c r="AM14" s="131"/>
    </row>
    <row r="15" spans="1:39" s="132" customFormat="1" x14ac:dyDescent="0.25">
      <c r="A15" s="122">
        <v>10</v>
      </c>
      <c r="B15" s="123" t="s">
        <v>7</v>
      </c>
      <c r="C15" s="122" t="s">
        <v>156</v>
      </c>
      <c r="D15" s="138">
        <v>3053</v>
      </c>
      <c r="E15" s="125" t="s">
        <v>370</v>
      </c>
      <c r="F15" s="126">
        <v>2.1</v>
      </c>
      <c r="G15" s="124">
        <v>39758.300000000003</v>
      </c>
      <c r="H15" s="124">
        <v>39449.800000000003</v>
      </c>
      <c r="I15" s="124">
        <v>32712</v>
      </c>
      <c r="J15" s="124">
        <v>1705.5</v>
      </c>
      <c r="K15" s="124">
        <v>0</v>
      </c>
      <c r="L15" s="124">
        <v>374</v>
      </c>
      <c r="M15" s="124">
        <v>26571.8</v>
      </c>
      <c r="N15" s="124">
        <v>16674.7</v>
      </c>
      <c r="O15" s="124">
        <v>717.1</v>
      </c>
      <c r="P15" s="124">
        <v>0</v>
      </c>
      <c r="Q15" s="124">
        <v>306</v>
      </c>
      <c r="R15" s="124">
        <v>9180</v>
      </c>
      <c r="S15" s="124">
        <v>4729.52693655449</v>
      </c>
      <c r="T15" s="124">
        <v>4282.5494402243594</v>
      </c>
      <c r="U15" s="124">
        <v>446.97749633013086</v>
      </c>
      <c r="V15" s="124">
        <v>7555.4226910957996</v>
      </c>
      <c r="W15" s="124">
        <v>361.20132139000003</v>
      </c>
      <c r="X15" s="124">
        <v>6922.1467607057994</v>
      </c>
      <c r="Y15" s="124">
        <v>272.07460900000001</v>
      </c>
      <c r="Z15" s="124">
        <v>2033.7323230899999</v>
      </c>
      <c r="AA15" s="127">
        <v>0.17799999999999999</v>
      </c>
      <c r="AB15" s="128">
        <v>338000</v>
      </c>
      <c r="AC15" s="128">
        <v>330000</v>
      </c>
      <c r="AD15" s="128">
        <v>2000000</v>
      </c>
      <c r="AE15" s="125" t="s">
        <v>471</v>
      </c>
      <c r="AF15" s="129" t="s">
        <v>21</v>
      </c>
      <c r="AG15" s="130">
        <v>748.62268670000003</v>
      </c>
      <c r="AH15" s="130">
        <v>748.62268670000003</v>
      </c>
      <c r="AI15" s="130">
        <v>0</v>
      </c>
      <c r="AJ15" s="130">
        <v>0</v>
      </c>
      <c r="AK15" s="130">
        <v>0</v>
      </c>
      <c r="AL15" s="130">
        <v>0</v>
      </c>
      <c r="AM15" s="131"/>
    </row>
    <row r="16" spans="1:39" s="132" customFormat="1" ht="10.5" customHeight="1" x14ac:dyDescent="0.25">
      <c r="A16" s="122">
        <v>11</v>
      </c>
      <c r="B16" s="123" t="s">
        <v>12</v>
      </c>
      <c r="C16" s="122" t="s">
        <v>156</v>
      </c>
      <c r="D16" s="138">
        <v>2181</v>
      </c>
      <c r="E16" s="125" t="s">
        <v>370</v>
      </c>
      <c r="F16" s="126">
        <v>20.722899999999999</v>
      </c>
      <c r="G16" s="124">
        <v>135601.20000000001</v>
      </c>
      <c r="H16" s="124">
        <v>108480.40000000001</v>
      </c>
      <c r="I16" s="124">
        <v>95369.400000000009</v>
      </c>
      <c r="J16" s="124">
        <v>3601</v>
      </c>
      <c r="K16" s="124">
        <v>0</v>
      </c>
      <c r="L16" s="124">
        <v>634</v>
      </c>
      <c r="M16" s="124">
        <v>113480.40000000001</v>
      </c>
      <c r="N16" s="124">
        <v>95369.400000000009</v>
      </c>
      <c r="O16" s="124">
        <v>8601</v>
      </c>
      <c r="P16" s="124">
        <v>0</v>
      </c>
      <c r="Q16" s="124">
        <v>634</v>
      </c>
      <c r="R16" s="124">
        <v>9510</v>
      </c>
      <c r="S16" s="124">
        <v>15779.911051937795</v>
      </c>
      <c r="T16" s="124">
        <v>361.0382483100002</v>
      </c>
      <c r="U16" s="124">
        <v>15418.872803627795</v>
      </c>
      <c r="V16" s="124">
        <v>21765.504493366403</v>
      </c>
      <c r="W16" s="124">
        <v>0</v>
      </c>
      <c r="X16" s="124">
        <v>21765.504493366403</v>
      </c>
      <c r="Y16" s="124">
        <v>0</v>
      </c>
      <c r="Z16" s="124">
        <v>0</v>
      </c>
      <c r="AA16" s="127">
        <v>0.216</v>
      </c>
      <c r="AB16" s="128">
        <v>175000</v>
      </c>
      <c r="AC16" s="128">
        <v>95000</v>
      </c>
      <c r="AD16" s="128">
        <v>430000</v>
      </c>
      <c r="AE16" s="125" t="s">
        <v>472</v>
      </c>
      <c r="AF16" s="122">
        <v>2028</v>
      </c>
      <c r="AG16" s="130">
        <v>1105.1162191800001</v>
      </c>
      <c r="AH16" s="130">
        <v>1105.1162191800001</v>
      </c>
      <c r="AI16" s="130">
        <v>0</v>
      </c>
      <c r="AJ16" s="130">
        <v>0</v>
      </c>
      <c r="AK16" s="130">
        <v>0</v>
      </c>
      <c r="AL16" s="130">
        <v>0</v>
      </c>
      <c r="AM16" s="131"/>
    </row>
    <row r="17" spans="1:39" s="132" customFormat="1" ht="30.75" customHeight="1" x14ac:dyDescent="0.25">
      <c r="A17" s="122">
        <v>12</v>
      </c>
      <c r="B17" s="123" t="s">
        <v>375</v>
      </c>
      <c r="C17" s="122" t="s">
        <v>156</v>
      </c>
      <c r="D17" s="138">
        <v>1464</v>
      </c>
      <c r="E17" s="125" t="s">
        <v>385</v>
      </c>
      <c r="F17" s="126">
        <v>1.0590999999999999</v>
      </c>
      <c r="G17" s="124">
        <v>23803</v>
      </c>
      <c r="H17" s="124">
        <v>23803</v>
      </c>
      <c r="I17" s="124">
        <v>18348</v>
      </c>
      <c r="J17" s="124">
        <v>2200</v>
      </c>
      <c r="K17" s="124">
        <v>0</v>
      </c>
      <c r="L17" s="124">
        <v>217</v>
      </c>
      <c r="M17" s="124">
        <v>23803</v>
      </c>
      <c r="N17" s="124">
        <v>18348</v>
      </c>
      <c r="O17" s="124">
        <v>2200</v>
      </c>
      <c r="P17" s="124">
        <v>0</v>
      </c>
      <c r="Q17" s="124">
        <v>217</v>
      </c>
      <c r="R17" s="124">
        <v>3255</v>
      </c>
      <c r="S17" s="124">
        <v>4060.2589724340005</v>
      </c>
      <c r="T17" s="124">
        <v>0.6328800000001138</v>
      </c>
      <c r="U17" s="124">
        <v>4059.6260924340004</v>
      </c>
      <c r="V17" s="124">
        <v>7942.8140420013087</v>
      </c>
      <c r="W17" s="124">
        <v>0</v>
      </c>
      <c r="X17" s="124">
        <v>7942.8140420013087</v>
      </c>
      <c r="Y17" s="124">
        <v>0</v>
      </c>
      <c r="Z17" s="124">
        <v>0</v>
      </c>
      <c r="AA17" s="127">
        <v>0.216</v>
      </c>
      <c r="AB17" s="128">
        <v>306000</v>
      </c>
      <c r="AC17" s="128">
        <v>306000</v>
      </c>
      <c r="AD17" s="128">
        <v>1720000</v>
      </c>
      <c r="AE17" s="125" t="s">
        <v>472</v>
      </c>
      <c r="AF17" s="122">
        <v>2028</v>
      </c>
      <c r="AG17" s="130">
        <v>501.85881000000001</v>
      </c>
      <c r="AH17" s="130">
        <v>199.15400199999999</v>
      </c>
      <c r="AI17" s="130">
        <v>302.70480800000001</v>
      </c>
      <c r="AJ17" s="130">
        <v>0</v>
      </c>
      <c r="AK17" s="130">
        <v>274.50643624763882</v>
      </c>
      <c r="AL17" s="130">
        <v>0</v>
      </c>
      <c r="AM17" s="131"/>
    </row>
    <row r="18" spans="1:39" s="132" customFormat="1" ht="21" x14ac:dyDescent="0.25">
      <c r="A18" s="122">
        <v>13</v>
      </c>
      <c r="B18" s="123" t="s">
        <v>376</v>
      </c>
      <c r="C18" s="122" t="s">
        <v>156</v>
      </c>
      <c r="D18" s="138">
        <v>10080</v>
      </c>
      <c r="E18" s="125" t="s">
        <v>370</v>
      </c>
      <c r="F18" s="126">
        <v>4.0484999999999998</v>
      </c>
      <c r="G18" s="124">
        <v>63469.5</v>
      </c>
      <c r="H18" s="124">
        <v>55616.299999999996</v>
      </c>
      <c r="I18" s="124">
        <v>45197</v>
      </c>
      <c r="J18" s="124">
        <v>2766.1000000000004</v>
      </c>
      <c r="K18" s="124">
        <v>603.20000000000005</v>
      </c>
      <c r="L18" s="124">
        <v>470</v>
      </c>
      <c r="M18" s="124">
        <v>55013.1</v>
      </c>
      <c r="N18" s="124">
        <v>45197</v>
      </c>
      <c r="O18" s="124">
        <v>2766.1000000000004</v>
      </c>
      <c r="P18" s="124">
        <v>0</v>
      </c>
      <c r="Q18" s="124">
        <v>470</v>
      </c>
      <c r="R18" s="124">
        <v>7050</v>
      </c>
      <c r="S18" s="124">
        <v>13435.407273050178</v>
      </c>
      <c r="T18" s="124">
        <v>489.42869266398338</v>
      </c>
      <c r="U18" s="124">
        <v>12945.978580386194</v>
      </c>
      <c r="V18" s="124">
        <v>35917.552008721301</v>
      </c>
      <c r="W18" s="124">
        <v>0</v>
      </c>
      <c r="X18" s="124">
        <v>35917.552008721301</v>
      </c>
      <c r="Y18" s="124">
        <v>0</v>
      </c>
      <c r="Z18" s="124">
        <v>0</v>
      </c>
      <c r="AA18" s="127">
        <v>0.19</v>
      </c>
      <c r="AB18" s="128">
        <v>660000</v>
      </c>
      <c r="AC18" s="128">
        <v>420000</v>
      </c>
      <c r="AD18" s="128">
        <v>3400000</v>
      </c>
      <c r="AE18" s="125" t="s">
        <v>471</v>
      </c>
      <c r="AF18" s="122">
        <v>2027</v>
      </c>
      <c r="AG18" s="130">
        <v>5337.6345604900007</v>
      </c>
      <c r="AH18" s="130">
        <v>4641.8345604900005</v>
      </c>
      <c r="AI18" s="130">
        <v>695.80000000000018</v>
      </c>
      <c r="AJ18" s="130">
        <v>0</v>
      </c>
      <c r="AK18" s="130">
        <v>492.38968862634164</v>
      </c>
      <c r="AL18" s="130">
        <v>0</v>
      </c>
      <c r="AM18" s="131"/>
    </row>
    <row r="19" spans="1:39" s="132" customFormat="1" ht="15.75" customHeight="1" x14ac:dyDescent="0.25">
      <c r="A19" s="122">
        <v>14</v>
      </c>
      <c r="B19" s="123" t="s">
        <v>474</v>
      </c>
      <c r="C19" s="122" t="s">
        <v>156</v>
      </c>
      <c r="D19" s="138">
        <v>1801</v>
      </c>
      <c r="E19" s="125" t="s">
        <v>370</v>
      </c>
      <c r="F19" s="126">
        <v>2.7637</v>
      </c>
      <c r="G19" s="124">
        <v>35320.5</v>
      </c>
      <c r="H19" s="124">
        <v>33831.199999999997</v>
      </c>
      <c r="I19" s="124">
        <v>24424</v>
      </c>
      <c r="J19" s="124">
        <v>5222.2</v>
      </c>
      <c r="K19" s="124">
        <v>0</v>
      </c>
      <c r="L19" s="124">
        <v>279</v>
      </c>
      <c r="M19" s="124">
        <v>33831.199999999997</v>
      </c>
      <c r="N19" s="124">
        <v>24424</v>
      </c>
      <c r="O19" s="124">
        <v>5222.2</v>
      </c>
      <c r="P19" s="124">
        <v>0</v>
      </c>
      <c r="Q19" s="124">
        <v>279</v>
      </c>
      <c r="R19" s="124">
        <v>4185</v>
      </c>
      <c r="S19" s="124">
        <v>5090.3190613912884</v>
      </c>
      <c r="T19" s="124">
        <v>120.43720068239963</v>
      </c>
      <c r="U19" s="124">
        <v>4969.8818607088888</v>
      </c>
      <c r="V19" s="124">
        <v>9535.9816645422397</v>
      </c>
      <c r="W19" s="124">
        <v>0</v>
      </c>
      <c r="X19" s="124">
        <v>9535.9816645422397</v>
      </c>
      <c r="Y19" s="124">
        <v>0</v>
      </c>
      <c r="Z19" s="124">
        <v>0</v>
      </c>
      <c r="AA19" s="127">
        <v>0.216</v>
      </c>
      <c r="AB19" s="128">
        <v>263000</v>
      </c>
      <c r="AC19" s="128">
        <v>234000</v>
      </c>
      <c r="AD19" s="128">
        <v>980000</v>
      </c>
      <c r="AE19" s="125" t="s">
        <v>472</v>
      </c>
      <c r="AF19" s="122">
        <v>2027</v>
      </c>
      <c r="AG19" s="130">
        <v>1215.5844092700006</v>
      </c>
      <c r="AH19" s="130">
        <v>1213.4644158300007</v>
      </c>
      <c r="AI19" s="130">
        <v>2.1199934399999165</v>
      </c>
      <c r="AJ19" s="130">
        <v>0</v>
      </c>
      <c r="AK19" s="130">
        <v>1.3929816922016238</v>
      </c>
      <c r="AL19" s="130">
        <v>0</v>
      </c>
      <c r="AM19" s="131"/>
    </row>
    <row r="20" spans="1:39" s="132" customFormat="1" x14ac:dyDescent="0.25">
      <c r="A20" s="122">
        <v>15</v>
      </c>
      <c r="B20" s="123" t="s">
        <v>377</v>
      </c>
      <c r="C20" s="122" t="s">
        <v>156</v>
      </c>
      <c r="D20" s="124">
        <v>1562</v>
      </c>
      <c r="E20" s="125" t="s">
        <v>370</v>
      </c>
      <c r="F20" s="126">
        <v>1.8379000000000001</v>
      </c>
      <c r="G20" s="124">
        <v>35849.119999999995</v>
      </c>
      <c r="H20" s="124">
        <v>35849.119999999995</v>
      </c>
      <c r="I20" s="124">
        <v>31611.919999999998</v>
      </c>
      <c r="J20" s="124">
        <v>2865.7</v>
      </c>
      <c r="K20" s="124">
        <v>0</v>
      </c>
      <c r="L20" s="124">
        <v>100</v>
      </c>
      <c r="M20" s="124">
        <v>27461.42</v>
      </c>
      <c r="N20" s="124">
        <v>23723.919999999998</v>
      </c>
      <c r="O20" s="124">
        <v>1217.4999999999998</v>
      </c>
      <c r="P20" s="124">
        <v>0</v>
      </c>
      <c r="Q20" s="124">
        <v>84</v>
      </c>
      <c r="R20" s="124">
        <v>2520</v>
      </c>
      <c r="S20" s="124">
        <v>4098.9438473406399</v>
      </c>
      <c r="T20" s="124">
        <v>1906.937245836189</v>
      </c>
      <c r="U20" s="124">
        <v>2192.0066015044508</v>
      </c>
      <c r="V20" s="124">
        <v>6702.8545123266331</v>
      </c>
      <c r="W20" s="124">
        <v>934.45993076000013</v>
      </c>
      <c r="X20" s="124">
        <v>5034.9317467166329</v>
      </c>
      <c r="Y20" s="124">
        <v>733.46283485000004</v>
      </c>
      <c r="Z20" s="124">
        <v>1839.3239018199999</v>
      </c>
      <c r="AA20" s="127">
        <v>0.19</v>
      </c>
      <c r="AB20" s="128">
        <v>183000</v>
      </c>
      <c r="AC20" s="128">
        <v>177000</v>
      </c>
      <c r="AD20" s="128">
        <v>500000</v>
      </c>
      <c r="AE20" s="125" t="s">
        <v>471</v>
      </c>
      <c r="AF20" s="122">
        <v>2025</v>
      </c>
      <c r="AG20" s="130">
        <v>594.24807630000009</v>
      </c>
      <c r="AH20" s="130">
        <v>594.24807630000009</v>
      </c>
      <c r="AI20" s="130">
        <v>0</v>
      </c>
      <c r="AJ20" s="130">
        <v>0</v>
      </c>
      <c r="AK20" s="130">
        <v>0</v>
      </c>
      <c r="AL20" s="130">
        <v>0</v>
      </c>
      <c r="AM20" s="131"/>
    </row>
    <row r="21" spans="1:39" s="132" customFormat="1" x14ac:dyDescent="0.25">
      <c r="A21" s="122">
        <v>16</v>
      </c>
      <c r="B21" s="123" t="s">
        <v>378</v>
      </c>
      <c r="C21" s="122" t="s">
        <v>156</v>
      </c>
      <c r="D21" s="124">
        <v>1571</v>
      </c>
      <c r="E21" s="125" t="s">
        <v>370</v>
      </c>
      <c r="F21" s="126">
        <v>20.087599999999998</v>
      </c>
      <c r="G21" s="124">
        <v>40499.800000000003</v>
      </c>
      <c r="H21" s="124">
        <v>40499.800000000003</v>
      </c>
      <c r="I21" s="124">
        <v>35539.9</v>
      </c>
      <c r="J21" s="124">
        <v>2709.9</v>
      </c>
      <c r="K21" s="124">
        <v>0</v>
      </c>
      <c r="L21" s="124">
        <v>150</v>
      </c>
      <c r="M21" s="124">
        <v>40499.800000000003</v>
      </c>
      <c r="N21" s="124">
        <v>35539.9</v>
      </c>
      <c r="O21" s="124">
        <v>2709.9</v>
      </c>
      <c r="P21" s="124">
        <v>0</v>
      </c>
      <c r="Q21" s="124">
        <v>150</v>
      </c>
      <c r="R21" s="124">
        <v>2250</v>
      </c>
      <c r="S21" s="124">
        <v>4699.2144362761137</v>
      </c>
      <c r="T21" s="124">
        <v>328.64311005777745</v>
      </c>
      <c r="U21" s="124">
        <v>4370.5713262183363</v>
      </c>
      <c r="V21" s="124">
        <v>8114.489210427595</v>
      </c>
      <c r="W21" s="124">
        <v>0</v>
      </c>
      <c r="X21" s="124">
        <v>8114.489210427595</v>
      </c>
      <c r="Y21" s="124">
        <v>0</v>
      </c>
      <c r="Z21" s="124">
        <v>0</v>
      </c>
      <c r="AA21" s="127">
        <v>0.19</v>
      </c>
      <c r="AB21" s="128">
        <v>174000</v>
      </c>
      <c r="AC21" s="128">
        <v>177000</v>
      </c>
      <c r="AD21" s="128">
        <v>500000</v>
      </c>
      <c r="AE21" s="125" t="s">
        <v>471</v>
      </c>
      <c r="AF21" s="122">
        <v>2026</v>
      </c>
      <c r="AG21" s="130">
        <v>744.15821841000002</v>
      </c>
      <c r="AH21" s="130">
        <v>744.15821841000002</v>
      </c>
      <c r="AI21" s="130">
        <v>0</v>
      </c>
      <c r="AJ21" s="130">
        <v>0</v>
      </c>
      <c r="AK21" s="130">
        <v>0</v>
      </c>
      <c r="AL21" s="130">
        <v>0</v>
      </c>
      <c r="AM21" s="131"/>
    </row>
    <row r="22" spans="1:39" s="132" customFormat="1" x14ac:dyDescent="0.25">
      <c r="A22" s="122">
        <v>17</v>
      </c>
      <c r="B22" s="123" t="s">
        <v>475</v>
      </c>
      <c r="C22" s="122" t="s">
        <v>156</v>
      </c>
      <c r="D22" s="124">
        <v>924</v>
      </c>
      <c r="E22" s="125" t="s">
        <v>370</v>
      </c>
      <c r="F22" s="126">
        <v>13.992000000000001</v>
      </c>
      <c r="G22" s="124">
        <v>27606.1</v>
      </c>
      <c r="H22" s="124">
        <v>27606.1</v>
      </c>
      <c r="I22" s="124">
        <v>24176.1</v>
      </c>
      <c r="J22" s="124">
        <v>1930</v>
      </c>
      <c r="K22" s="124">
        <v>0</v>
      </c>
      <c r="L22" s="124">
        <v>100</v>
      </c>
      <c r="M22" s="124">
        <v>27606.1</v>
      </c>
      <c r="N22" s="124">
        <v>24176.1</v>
      </c>
      <c r="O22" s="124">
        <v>1930</v>
      </c>
      <c r="P22" s="124">
        <v>0</v>
      </c>
      <c r="Q22" s="124">
        <v>100</v>
      </c>
      <c r="R22" s="124">
        <v>1500</v>
      </c>
      <c r="S22" s="124">
        <v>3191.869038783987</v>
      </c>
      <c r="T22" s="124">
        <v>116.63123327999983</v>
      </c>
      <c r="U22" s="124">
        <v>3075.2378055039871</v>
      </c>
      <c r="V22" s="124">
        <v>5661.8630564082869</v>
      </c>
      <c r="W22" s="124">
        <v>0</v>
      </c>
      <c r="X22" s="124">
        <v>5661.8630564082869</v>
      </c>
      <c r="Y22" s="124">
        <v>0</v>
      </c>
      <c r="Z22" s="124">
        <v>0</v>
      </c>
      <c r="AA22" s="127">
        <v>0.19</v>
      </c>
      <c r="AB22" s="128">
        <v>173000</v>
      </c>
      <c r="AC22" s="128">
        <v>177000</v>
      </c>
      <c r="AD22" s="128">
        <v>500000</v>
      </c>
      <c r="AE22" s="125" t="s">
        <v>471</v>
      </c>
      <c r="AF22" s="122">
        <v>2027</v>
      </c>
      <c r="AG22" s="130">
        <v>488.00409396999999</v>
      </c>
      <c r="AH22" s="130">
        <v>488.00409396999999</v>
      </c>
      <c r="AI22" s="130">
        <v>0</v>
      </c>
      <c r="AJ22" s="130">
        <v>0</v>
      </c>
      <c r="AK22" s="130">
        <v>0</v>
      </c>
      <c r="AL22" s="130">
        <v>0</v>
      </c>
      <c r="AM22" s="131"/>
    </row>
    <row r="23" spans="1:39" s="132" customFormat="1" x14ac:dyDescent="0.25">
      <c r="A23" s="122">
        <v>18</v>
      </c>
      <c r="B23" s="123" t="s">
        <v>476</v>
      </c>
      <c r="C23" s="122" t="s">
        <v>156</v>
      </c>
      <c r="D23" s="124">
        <v>1064</v>
      </c>
      <c r="E23" s="125" t="s">
        <v>370</v>
      </c>
      <c r="F23" s="126">
        <v>18.559000000000001</v>
      </c>
      <c r="G23" s="124">
        <v>32795.300000000003</v>
      </c>
      <c r="H23" s="124">
        <v>32795.300000000003</v>
      </c>
      <c r="I23" s="124">
        <v>28861.5</v>
      </c>
      <c r="J23" s="124">
        <v>2433.8000000000002</v>
      </c>
      <c r="K23" s="124">
        <v>0</v>
      </c>
      <c r="L23" s="124">
        <v>100</v>
      </c>
      <c r="M23" s="124">
        <v>32795.300000000003</v>
      </c>
      <c r="N23" s="124">
        <v>28861.5</v>
      </c>
      <c r="O23" s="124">
        <v>2433.8000000000002</v>
      </c>
      <c r="P23" s="124">
        <v>0</v>
      </c>
      <c r="Q23" s="124">
        <v>100</v>
      </c>
      <c r="R23" s="124">
        <v>1500</v>
      </c>
      <c r="S23" s="124">
        <v>3899.5221015700004</v>
      </c>
      <c r="T23" s="124">
        <v>119.7252755999998</v>
      </c>
      <c r="U23" s="124">
        <v>3779.7968259700006</v>
      </c>
      <c r="V23" s="124">
        <v>7029.3929016174279</v>
      </c>
      <c r="W23" s="124">
        <v>0</v>
      </c>
      <c r="X23" s="124">
        <v>7029.3929016174279</v>
      </c>
      <c r="Y23" s="124">
        <v>0</v>
      </c>
      <c r="Z23" s="124">
        <v>0</v>
      </c>
      <c r="AA23" s="127">
        <v>0.19</v>
      </c>
      <c r="AB23" s="128">
        <v>173000</v>
      </c>
      <c r="AC23" s="128">
        <v>177000</v>
      </c>
      <c r="AD23" s="128">
        <v>500000</v>
      </c>
      <c r="AE23" s="125" t="s">
        <v>471</v>
      </c>
      <c r="AF23" s="122">
        <v>2028</v>
      </c>
      <c r="AG23" s="130">
        <v>593.67716991999998</v>
      </c>
      <c r="AH23" s="130">
        <v>593.67716991999998</v>
      </c>
      <c r="AI23" s="130">
        <v>0</v>
      </c>
      <c r="AJ23" s="130">
        <v>0</v>
      </c>
      <c r="AK23" s="130">
        <v>0</v>
      </c>
      <c r="AL23" s="130">
        <v>0</v>
      </c>
      <c r="AM23" s="131"/>
    </row>
    <row r="24" spans="1:39" s="132" customFormat="1" x14ac:dyDescent="0.25">
      <c r="A24" s="122">
        <v>19</v>
      </c>
      <c r="B24" s="123" t="s">
        <v>379</v>
      </c>
      <c r="C24" s="122" t="s">
        <v>156</v>
      </c>
      <c r="D24" s="124">
        <v>1326</v>
      </c>
      <c r="E24" s="125" t="s">
        <v>370</v>
      </c>
      <c r="F24" s="126">
        <v>11.689</v>
      </c>
      <c r="G24" s="124">
        <v>49513.599999999999</v>
      </c>
      <c r="H24" s="124">
        <v>49513.599999999999</v>
      </c>
      <c r="I24" s="124">
        <v>38276.199999999997</v>
      </c>
      <c r="J24" s="124">
        <v>2768.1000000000004</v>
      </c>
      <c r="K24" s="124">
        <v>0</v>
      </c>
      <c r="L24" s="124">
        <v>633</v>
      </c>
      <c r="M24" s="124">
        <v>17497.599999999999</v>
      </c>
      <c r="N24" s="124">
        <v>9370.3000000000011</v>
      </c>
      <c r="O24" s="124">
        <v>147.29999999999995</v>
      </c>
      <c r="P24" s="124">
        <v>0</v>
      </c>
      <c r="Q24" s="124">
        <v>266</v>
      </c>
      <c r="R24" s="124">
        <v>7980</v>
      </c>
      <c r="S24" s="124">
        <v>4225.4427204899412</v>
      </c>
      <c r="T24" s="124">
        <v>3262.0274473662976</v>
      </c>
      <c r="U24" s="124">
        <v>963.41527312364337</v>
      </c>
      <c r="V24" s="124">
        <v>3488.0364388999997</v>
      </c>
      <c r="W24" s="124">
        <v>434.22618758999994</v>
      </c>
      <c r="X24" s="124">
        <v>2509.8602075499998</v>
      </c>
      <c r="Y24" s="124">
        <v>543.95004375999997</v>
      </c>
      <c r="Z24" s="124">
        <v>776.29145892999998</v>
      </c>
      <c r="AA24" s="127">
        <v>0.19</v>
      </c>
      <c r="AB24" s="128">
        <v>235000</v>
      </c>
      <c r="AC24" s="128">
        <v>245000</v>
      </c>
      <c r="AD24" s="128">
        <v>500000</v>
      </c>
      <c r="AE24" s="125" t="s">
        <v>471</v>
      </c>
      <c r="AF24" s="129" t="s">
        <v>21</v>
      </c>
      <c r="AG24" s="130">
        <v>312.13954259999997</v>
      </c>
      <c r="AH24" s="130">
        <v>312.13954259999997</v>
      </c>
      <c r="AI24" s="130">
        <v>0</v>
      </c>
      <c r="AJ24" s="130">
        <v>0</v>
      </c>
      <c r="AK24" s="130">
        <v>0</v>
      </c>
      <c r="AL24" s="130">
        <v>0</v>
      </c>
      <c r="AM24" s="131"/>
    </row>
    <row r="25" spans="1:39" s="132" customFormat="1" x14ac:dyDescent="0.25">
      <c r="A25" s="122">
        <v>20</v>
      </c>
      <c r="B25" s="123" t="s">
        <v>22</v>
      </c>
      <c r="C25" s="122" t="s">
        <v>156</v>
      </c>
      <c r="D25" s="124">
        <v>2248</v>
      </c>
      <c r="E25" s="125" t="s">
        <v>370</v>
      </c>
      <c r="F25" s="126">
        <v>1.1279999999999999</v>
      </c>
      <c r="G25" s="124">
        <v>23734.46</v>
      </c>
      <c r="H25" s="124">
        <v>22970.760000000002</v>
      </c>
      <c r="I25" s="124">
        <v>19260.12</v>
      </c>
      <c r="J25" s="124">
        <v>1599.19</v>
      </c>
      <c r="K25" s="124">
        <v>0</v>
      </c>
      <c r="L25" s="124">
        <v>159</v>
      </c>
      <c r="M25" s="124">
        <v>9318.6299999999992</v>
      </c>
      <c r="N25" s="124">
        <v>5246.5399999999991</v>
      </c>
      <c r="O25" s="124">
        <v>442.09000000000026</v>
      </c>
      <c r="P25" s="124">
        <v>0</v>
      </c>
      <c r="Q25" s="124">
        <v>121</v>
      </c>
      <c r="R25" s="124">
        <v>3630</v>
      </c>
      <c r="S25" s="124">
        <v>2917.0895630009754</v>
      </c>
      <c r="T25" s="124">
        <v>2459.2608754765151</v>
      </c>
      <c r="U25" s="124">
        <v>457.82868752446052</v>
      </c>
      <c r="V25" s="124">
        <v>4399.534863113</v>
      </c>
      <c r="W25" s="124">
        <v>451.89758602000006</v>
      </c>
      <c r="X25" s="124">
        <v>1997.4502626530002</v>
      </c>
      <c r="Y25" s="124">
        <v>1950.18701444</v>
      </c>
      <c r="Z25" s="124">
        <v>1388.8415670899999</v>
      </c>
      <c r="AA25" s="127">
        <v>0.19</v>
      </c>
      <c r="AB25" s="128">
        <v>306000</v>
      </c>
      <c r="AC25" s="128">
        <v>325000</v>
      </c>
      <c r="AD25" s="128">
        <v>1640000</v>
      </c>
      <c r="AE25" s="125" t="s">
        <v>471</v>
      </c>
      <c r="AF25" s="122">
        <v>2024</v>
      </c>
      <c r="AG25" s="130">
        <v>727.07552073000011</v>
      </c>
      <c r="AH25" s="130">
        <v>727.07552073000011</v>
      </c>
      <c r="AI25" s="130">
        <v>0</v>
      </c>
      <c r="AJ25" s="130">
        <v>0</v>
      </c>
      <c r="AK25" s="130">
        <v>0</v>
      </c>
      <c r="AL25" s="130">
        <v>0</v>
      </c>
      <c r="AM25" s="131"/>
    </row>
    <row r="26" spans="1:39" s="132" customFormat="1" x14ac:dyDescent="0.25">
      <c r="A26" s="122">
        <v>21</v>
      </c>
      <c r="B26" s="123" t="s">
        <v>380</v>
      </c>
      <c r="C26" s="122" t="s">
        <v>156</v>
      </c>
      <c r="D26" s="124">
        <v>689</v>
      </c>
      <c r="E26" s="125" t="s">
        <v>370</v>
      </c>
      <c r="F26" s="126">
        <v>1.4824999999999999</v>
      </c>
      <c r="G26" s="124">
        <v>12033.8</v>
      </c>
      <c r="H26" s="124">
        <v>12033.8</v>
      </c>
      <c r="I26" s="124">
        <v>11376.8</v>
      </c>
      <c r="J26" s="124">
        <v>657</v>
      </c>
      <c r="K26" s="124">
        <v>0</v>
      </c>
      <c r="L26" s="124">
        <v>0</v>
      </c>
      <c r="M26" s="124">
        <v>8353.9</v>
      </c>
      <c r="N26" s="124">
        <v>7758.7999999999993</v>
      </c>
      <c r="O26" s="124">
        <v>595.1</v>
      </c>
      <c r="P26" s="124">
        <v>0</v>
      </c>
      <c r="Q26" s="124">
        <v>0</v>
      </c>
      <c r="R26" s="124">
        <v>0</v>
      </c>
      <c r="S26" s="124">
        <v>1350.2731860761726</v>
      </c>
      <c r="T26" s="124">
        <v>210.77988840206899</v>
      </c>
      <c r="U26" s="124">
        <v>1139.4932976741036</v>
      </c>
      <c r="V26" s="124">
        <v>2556.0168346699993</v>
      </c>
      <c r="W26" s="124">
        <v>286.89551176999998</v>
      </c>
      <c r="X26" s="124">
        <v>1838.0573274999995</v>
      </c>
      <c r="Y26" s="124">
        <v>431.06399540000001</v>
      </c>
      <c r="Z26" s="124">
        <v>437.29818707999999</v>
      </c>
      <c r="AA26" s="127">
        <v>0.19</v>
      </c>
      <c r="AB26" s="128">
        <v>220000</v>
      </c>
      <c r="AC26" s="128">
        <v>218000</v>
      </c>
      <c r="AD26" s="128">
        <v>0</v>
      </c>
      <c r="AE26" s="125" t="s">
        <v>471</v>
      </c>
      <c r="AF26" s="122">
        <v>2025</v>
      </c>
      <c r="AG26" s="130">
        <v>483.03199999999998</v>
      </c>
      <c r="AH26" s="130">
        <v>483.03199999999998</v>
      </c>
      <c r="AI26" s="130">
        <v>0</v>
      </c>
      <c r="AJ26" s="130">
        <v>0</v>
      </c>
      <c r="AK26" s="130">
        <v>0</v>
      </c>
      <c r="AL26" s="130">
        <v>0</v>
      </c>
      <c r="AM26" s="131"/>
    </row>
    <row r="27" spans="1:39" s="132" customFormat="1" hidden="1" x14ac:dyDescent="0.25">
      <c r="A27" s="133"/>
      <c r="B27" s="134" t="s">
        <v>24</v>
      </c>
      <c r="C27" s="133"/>
      <c r="D27" s="135">
        <v>34953</v>
      </c>
      <c r="E27" s="133"/>
      <c r="F27" s="133"/>
      <c r="G27" s="135">
        <v>633018.08000000019</v>
      </c>
      <c r="H27" s="135">
        <v>591134.08000000007</v>
      </c>
      <c r="I27" s="135">
        <v>496857.33999999997</v>
      </c>
      <c r="J27" s="135">
        <v>33833.090000000004</v>
      </c>
      <c r="K27" s="135">
        <v>603.20000000000005</v>
      </c>
      <c r="L27" s="135">
        <v>4239</v>
      </c>
      <c r="M27" s="135">
        <v>457838.64999999997</v>
      </c>
      <c r="N27" s="135">
        <v>362656.16</v>
      </c>
      <c r="O27" s="135">
        <v>30079.89</v>
      </c>
      <c r="P27" s="135">
        <v>0</v>
      </c>
      <c r="Q27" s="135">
        <v>3547</v>
      </c>
      <c r="R27" s="135">
        <v>65102.600000000006</v>
      </c>
      <c r="S27" s="135">
        <v>78306.896535307576</v>
      </c>
      <c r="T27" s="135">
        <v>23657.144194665452</v>
      </c>
      <c r="U27" s="135">
        <v>54649.752340642131</v>
      </c>
      <c r="V27" s="135">
        <v>130989.45588092101</v>
      </c>
      <c r="W27" s="135">
        <v>2888.53845697</v>
      </c>
      <c r="X27" s="135">
        <v>124170.17892650102</v>
      </c>
      <c r="Y27" s="135">
        <v>3930.7384974500001</v>
      </c>
      <c r="Z27" s="135">
        <v>6475.4874380099991</v>
      </c>
      <c r="AA27" s="136"/>
      <c r="AB27" s="135"/>
      <c r="AC27" s="135"/>
      <c r="AD27" s="135"/>
      <c r="AE27" s="136"/>
      <c r="AF27" s="136"/>
      <c r="AG27" s="137">
        <v>15332.192181830002</v>
      </c>
      <c r="AH27" s="137">
        <v>14331.567380390003</v>
      </c>
      <c r="AI27" s="137">
        <v>1000.6248014400001</v>
      </c>
      <c r="AJ27" s="137">
        <v>0</v>
      </c>
      <c r="AK27" s="137">
        <v>768.289106566182</v>
      </c>
      <c r="AL27" s="137">
        <v>0</v>
      </c>
      <c r="AM27" s="131"/>
    </row>
    <row r="28" spans="1:39" x14ac:dyDescent="0.25">
      <c r="A28" s="117"/>
      <c r="B28" s="118" t="s">
        <v>381</v>
      </c>
      <c r="C28" s="117"/>
      <c r="D28" s="119"/>
      <c r="E28" s="117"/>
      <c r="F28" s="117"/>
      <c r="G28" s="117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9"/>
      <c r="T28" s="119"/>
      <c r="U28" s="119"/>
      <c r="V28" s="119"/>
      <c r="W28" s="119"/>
      <c r="X28" s="119"/>
      <c r="Y28" s="119"/>
      <c r="Z28" s="119"/>
      <c r="AA28" s="119"/>
      <c r="AB28" s="120"/>
      <c r="AC28" s="120"/>
      <c r="AD28" s="120"/>
      <c r="AE28" s="119"/>
      <c r="AF28" s="119"/>
      <c r="AG28" s="119"/>
      <c r="AH28" s="119"/>
      <c r="AI28" s="121"/>
      <c r="AJ28" s="121"/>
      <c r="AK28" s="121"/>
      <c r="AL28" s="121"/>
    </row>
    <row r="29" spans="1:39" s="132" customFormat="1" ht="18" customHeight="1" x14ac:dyDescent="0.25">
      <c r="A29" s="122">
        <v>22</v>
      </c>
      <c r="B29" s="123" t="s">
        <v>382</v>
      </c>
      <c r="C29" s="122" t="s">
        <v>383</v>
      </c>
      <c r="D29" s="124">
        <v>28792</v>
      </c>
      <c r="E29" s="125" t="s">
        <v>369</v>
      </c>
      <c r="F29" s="126">
        <v>164.42689999999999</v>
      </c>
      <c r="G29" s="124">
        <v>1391754.5799999998</v>
      </c>
      <c r="H29" s="124">
        <v>1340105.21</v>
      </c>
      <c r="I29" s="124">
        <v>934661.83</v>
      </c>
      <c r="J29" s="124">
        <v>76635.28</v>
      </c>
      <c r="K29" s="124">
        <v>0</v>
      </c>
      <c r="L29" s="124">
        <v>11506</v>
      </c>
      <c r="M29" s="124">
        <v>1267218.1099999999</v>
      </c>
      <c r="N29" s="124">
        <v>867125.83</v>
      </c>
      <c r="O29" s="124">
        <v>70247.28</v>
      </c>
      <c r="P29" s="124">
        <v>0</v>
      </c>
      <c r="Q29" s="124">
        <v>11481</v>
      </c>
      <c r="R29" s="124">
        <v>329845</v>
      </c>
      <c r="S29" s="124">
        <v>113983.07621856478</v>
      </c>
      <c r="T29" s="124">
        <v>6040.8984872391447</v>
      </c>
      <c r="U29" s="124">
        <v>107942.17773132563</v>
      </c>
      <c r="V29" s="124">
        <v>178871.24745315628</v>
      </c>
      <c r="W29" s="124">
        <v>2020.7683614</v>
      </c>
      <c r="X29" s="124">
        <v>170230.69089727628</v>
      </c>
      <c r="Y29" s="124">
        <v>6619.7881944800001</v>
      </c>
      <c r="Z29" s="124">
        <v>5024.7103877600011</v>
      </c>
      <c r="AA29" s="127">
        <v>0.19</v>
      </c>
      <c r="AB29" s="128">
        <v>130000</v>
      </c>
      <c r="AC29" s="128">
        <v>117000</v>
      </c>
      <c r="AD29" s="128">
        <v>1330000</v>
      </c>
      <c r="AE29" s="125" t="s">
        <v>471</v>
      </c>
      <c r="AF29" s="129" t="s">
        <v>25</v>
      </c>
      <c r="AG29" s="130">
        <v>800.61333720051312</v>
      </c>
      <c r="AH29" s="130">
        <v>629.01369619052468</v>
      </c>
      <c r="AI29" s="130">
        <v>171.59964100998843</v>
      </c>
      <c r="AJ29" s="130">
        <v>0</v>
      </c>
      <c r="AK29" s="130">
        <v>102.33768492008994</v>
      </c>
      <c r="AL29" s="130">
        <v>0</v>
      </c>
      <c r="AM29" s="131"/>
    </row>
    <row r="30" spans="1:39" ht="21" x14ac:dyDescent="0.25">
      <c r="A30" s="117"/>
      <c r="B30" s="118" t="s">
        <v>477</v>
      </c>
      <c r="C30" s="117"/>
      <c r="D30" s="119"/>
      <c r="E30" s="117"/>
      <c r="F30" s="117"/>
      <c r="G30" s="117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9"/>
      <c r="T30" s="119"/>
      <c r="U30" s="119"/>
      <c r="V30" s="119"/>
      <c r="W30" s="119"/>
      <c r="X30" s="119"/>
      <c r="Y30" s="119"/>
      <c r="Z30" s="119"/>
      <c r="AA30" s="119"/>
      <c r="AB30" s="120"/>
      <c r="AC30" s="120"/>
      <c r="AD30" s="120"/>
      <c r="AE30" s="119"/>
      <c r="AF30" s="119"/>
      <c r="AG30" s="119"/>
      <c r="AH30" s="119"/>
      <c r="AI30" s="121"/>
      <c r="AJ30" s="121"/>
      <c r="AK30" s="121"/>
      <c r="AL30" s="121"/>
    </row>
    <row r="31" spans="1:39" s="132" customFormat="1" x14ac:dyDescent="0.25">
      <c r="A31" s="122">
        <v>23</v>
      </c>
      <c r="B31" s="123" t="s">
        <v>384</v>
      </c>
      <c r="C31" s="122" t="s">
        <v>478</v>
      </c>
      <c r="D31" s="124">
        <v>5917</v>
      </c>
      <c r="E31" s="125" t="s">
        <v>370</v>
      </c>
      <c r="F31" s="126">
        <v>26.09</v>
      </c>
      <c r="G31" s="124">
        <v>255947.59000000003</v>
      </c>
      <c r="H31" s="124">
        <v>255947.59000000003</v>
      </c>
      <c r="I31" s="124">
        <v>226855.81</v>
      </c>
      <c r="J31" s="124">
        <v>14541.78</v>
      </c>
      <c r="K31" s="124">
        <v>0</v>
      </c>
      <c r="L31" s="124">
        <v>970</v>
      </c>
      <c r="M31" s="124">
        <v>246437.79</v>
      </c>
      <c r="N31" s="124">
        <v>217346.01</v>
      </c>
      <c r="O31" s="124">
        <v>14541.78</v>
      </c>
      <c r="P31" s="124">
        <v>0</v>
      </c>
      <c r="Q31" s="124">
        <v>970</v>
      </c>
      <c r="R31" s="124">
        <v>14550</v>
      </c>
      <c r="S31" s="124">
        <v>26034.094361410243</v>
      </c>
      <c r="T31" s="124">
        <v>435.21265303151085</v>
      </c>
      <c r="U31" s="124">
        <v>25598.881708378733</v>
      </c>
      <c r="V31" s="124">
        <v>35632.768357609923</v>
      </c>
      <c r="W31" s="124">
        <v>317.76918304999992</v>
      </c>
      <c r="X31" s="124">
        <v>34660.403423719923</v>
      </c>
      <c r="Y31" s="124">
        <v>654.59575084000005</v>
      </c>
      <c r="Z31" s="124">
        <v>1033.653957</v>
      </c>
      <c r="AA31" s="127">
        <v>0.19</v>
      </c>
      <c r="AB31" s="128">
        <v>130000</v>
      </c>
      <c r="AC31" s="128">
        <v>115000</v>
      </c>
      <c r="AD31" s="128">
        <v>320000</v>
      </c>
      <c r="AE31" s="125" t="s">
        <v>471</v>
      </c>
      <c r="AF31" s="129" t="s">
        <v>45</v>
      </c>
      <c r="AG31" s="130">
        <v>771.30274913275957</v>
      </c>
      <c r="AH31" s="130">
        <v>771.30274913275957</v>
      </c>
      <c r="AI31" s="130">
        <v>0</v>
      </c>
      <c r="AJ31" s="130">
        <v>0</v>
      </c>
      <c r="AK31" s="130">
        <v>0</v>
      </c>
      <c r="AL31" s="130">
        <v>0</v>
      </c>
      <c r="AM31" s="131"/>
    </row>
    <row r="32" spans="1:39" ht="21" x14ac:dyDescent="0.25">
      <c r="A32" s="117"/>
      <c r="B32" s="118" t="s">
        <v>479</v>
      </c>
      <c r="C32" s="117"/>
      <c r="D32" s="119"/>
      <c r="E32" s="117"/>
      <c r="F32" s="117"/>
      <c r="G32" s="117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9"/>
      <c r="T32" s="119"/>
      <c r="U32" s="119"/>
      <c r="V32" s="119"/>
      <c r="W32" s="119"/>
      <c r="X32" s="119"/>
      <c r="Y32" s="119"/>
      <c r="Z32" s="119"/>
      <c r="AA32" s="119"/>
      <c r="AB32" s="120"/>
      <c r="AC32" s="120"/>
      <c r="AD32" s="120"/>
      <c r="AE32" s="119"/>
      <c r="AF32" s="119"/>
      <c r="AG32" s="119"/>
      <c r="AH32" s="119"/>
      <c r="AI32" s="121"/>
      <c r="AJ32" s="121"/>
      <c r="AK32" s="121"/>
      <c r="AL32" s="121"/>
    </row>
    <row r="33" spans="1:39" s="132" customFormat="1" x14ac:dyDescent="0.25">
      <c r="A33" s="122">
        <v>24</v>
      </c>
      <c r="B33" s="123" t="s">
        <v>390</v>
      </c>
      <c r="C33" s="122" t="s">
        <v>389</v>
      </c>
      <c r="D33" s="124">
        <v>30211</v>
      </c>
      <c r="E33" s="125" t="s">
        <v>370</v>
      </c>
      <c r="F33" s="126">
        <v>169.77189999999999</v>
      </c>
      <c r="G33" s="124">
        <v>1808614.93</v>
      </c>
      <c r="H33" s="124">
        <v>1751194.93</v>
      </c>
      <c r="I33" s="124">
        <v>1462634.3899999997</v>
      </c>
      <c r="J33" s="124">
        <v>108994.54000000002</v>
      </c>
      <c r="K33" s="124">
        <v>1500</v>
      </c>
      <c r="L33" s="124">
        <v>12397</v>
      </c>
      <c r="M33" s="124">
        <v>1699403.44</v>
      </c>
      <c r="N33" s="124">
        <v>1413876.48</v>
      </c>
      <c r="O33" s="124">
        <v>107460.96000000004</v>
      </c>
      <c r="P33" s="124">
        <v>0</v>
      </c>
      <c r="Q33" s="124">
        <v>12397</v>
      </c>
      <c r="R33" s="124">
        <v>178066</v>
      </c>
      <c r="S33" s="124">
        <v>159853.48072602198</v>
      </c>
      <c r="T33" s="124">
        <v>2582.5399062415527</v>
      </c>
      <c r="U33" s="124">
        <v>157270.94081978043</v>
      </c>
      <c r="V33" s="124">
        <v>298765.08232930966</v>
      </c>
      <c r="W33" s="124">
        <v>974.16181729000004</v>
      </c>
      <c r="X33" s="124">
        <v>292776.82829151966</v>
      </c>
      <c r="Y33" s="124">
        <v>5014.0922204999997</v>
      </c>
      <c r="Z33" s="124">
        <v>1063.9115400200001</v>
      </c>
      <c r="AA33" s="127">
        <v>0.19</v>
      </c>
      <c r="AB33" s="128">
        <v>135000</v>
      </c>
      <c r="AC33" s="128">
        <v>125000</v>
      </c>
      <c r="AD33" s="128">
        <v>240000</v>
      </c>
      <c r="AE33" s="125" t="s">
        <v>471</v>
      </c>
      <c r="AF33" s="129" t="s">
        <v>46</v>
      </c>
      <c r="AG33" s="130">
        <v>12098.184102274816</v>
      </c>
      <c r="AH33" s="130">
        <v>8999.6573243305156</v>
      </c>
      <c r="AI33" s="130">
        <v>3098.5267779443002</v>
      </c>
      <c r="AJ33" s="130">
        <v>0</v>
      </c>
      <c r="AK33" s="130">
        <v>1784.0596766806002</v>
      </c>
      <c r="AL33" s="130">
        <v>0</v>
      </c>
      <c r="AM33" s="131"/>
    </row>
    <row r="34" spans="1:39" s="132" customFormat="1" x14ac:dyDescent="0.25">
      <c r="A34" s="122">
        <v>25</v>
      </c>
      <c r="B34" s="123" t="s">
        <v>26</v>
      </c>
      <c r="C34" s="122" t="s">
        <v>389</v>
      </c>
      <c r="D34" s="124">
        <v>1776</v>
      </c>
      <c r="E34" s="125" t="s">
        <v>370</v>
      </c>
      <c r="F34" s="126">
        <v>3.3304999999999998</v>
      </c>
      <c r="G34" s="124">
        <v>33691.829999999994</v>
      </c>
      <c r="H34" s="124">
        <v>33691.829999999994</v>
      </c>
      <c r="I34" s="124">
        <v>27688.17</v>
      </c>
      <c r="J34" s="124">
        <v>1585.21</v>
      </c>
      <c r="K34" s="124">
        <v>0</v>
      </c>
      <c r="L34" s="124">
        <v>311</v>
      </c>
      <c r="M34" s="124">
        <v>16731.210000000003</v>
      </c>
      <c r="N34" s="124">
        <v>2846.0400000000009</v>
      </c>
      <c r="O34" s="124">
        <v>1306.7200000000003</v>
      </c>
      <c r="P34" s="124">
        <v>0</v>
      </c>
      <c r="Q34" s="124">
        <v>272</v>
      </c>
      <c r="R34" s="124">
        <v>12578.45</v>
      </c>
      <c r="S34" s="124">
        <v>2442.5966533401343</v>
      </c>
      <c r="T34" s="124">
        <v>1669.6555179933275</v>
      </c>
      <c r="U34" s="124">
        <v>772.94113534680662</v>
      </c>
      <c r="V34" s="124">
        <v>4048.3988440399999</v>
      </c>
      <c r="W34" s="124">
        <v>203.63981325</v>
      </c>
      <c r="X34" s="124">
        <v>766.91296079999984</v>
      </c>
      <c r="Y34" s="124">
        <v>3077.8460699900002</v>
      </c>
      <c r="Z34" s="124">
        <v>1290.91078429</v>
      </c>
      <c r="AA34" s="127">
        <v>0.19</v>
      </c>
      <c r="AB34" s="128">
        <v>149000</v>
      </c>
      <c r="AC34" s="128">
        <v>128000</v>
      </c>
      <c r="AD34" s="128">
        <v>580000</v>
      </c>
      <c r="AE34" s="125" t="s">
        <v>471</v>
      </c>
      <c r="AF34" s="129" t="s">
        <v>27</v>
      </c>
      <c r="AG34" s="130">
        <v>281.91076173999994</v>
      </c>
      <c r="AH34" s="130">
        <v>269.18007969999996</v>
      </c>
      <c r="AI34" s="130">
        <v>12.730682039999976</v>
      </c>
      <c r="AJ34" s="130">
        <v>0</v>
      </c>
      <c r="AK34" s="130">
        <v>11.670197092212039</v>
      </c>
      <c r="AL34" s="130">
        <v>0</v>
      </c>
      <c r="AM34" s="131"/>
    </row>
    <row r="35" spans="1:39" s="132" customFormat="1" x14ac:dyDescent="0.25">
      <c r="A35" s="122">
        <v>26</v>
      </c>
      <c r="B35" s="123" t="s">
        <v>28</v>
      </c>
      <c r="C35" s="122" t="s">
        <v>389</v>
      </c>
      <c r="D35" s="124">
        <v>1943</v>
      </c>
      <c r="E35" s="125" t="s">
        <v>370</v>
      </c>
      <c r="F35" s="126">
        <v>4.7275</v>
      </c>
      <c r="G35" s="124">
        <v>107654.93000000001</v>
      </c>
      <c r="H35" s="124">
        <v>107654.93000000001</v>
      </c>
      <c r="I35" s="124">
        <v>89664.26</v>
      </c>
      <c r="J35" s="124">
        <v>4610.97</v>
      </c>
      <c r="K35" s="124">
        <v>0</v>
      </c>
      <c r="L35" s="124">
        <v>917</v>
      </c>
      <c r="M35" s="124">
        <v>98619.83</v>
      </c>
      <c r="N35" s="124">
        <v>77262.600000000006</v>
      </c>
      <c r="O35" s="124">
        <v>4407.2299999999996</v>
      </c>
      <c r="P35" s="124">
        <v>0</v>
      </c>
      <c r="Q35" s="124">
        <v>886</v>
      </c>
      <c r="R35" s="124">
        <v>16950</v>
      </c>
      <c r="S35" s="124">
        <v>8925.3337618415517</v>
      </c>
      <c r="T35" s="124">
        <v>1266.2032968013382</v>
      </c>
      <c r="U35" s="124">
        <v>7659.1304650402135</v>
      </c>
      <c r="V35" s="124">
        <v>12967.810490646782</v>
      </c>
      <c r="W35" s="124">
        <v>216.82635503000003</v>
      </c>
      <c r="X35" s="124">
        <v>12543.940190956782</v>
      </c>
      <c r="Y35" s="124">
        <v>207.04394465999999</v>
      </c>
      <c r="Z35" s="124">
        <v>7.2476960999999998</v>
      </c>
      <c r="AA35" s="127">
        <v>0.19</v>
      </c>
      <c r="AB35" s="128">
        <v>126000</v>
      </c>
      <c r="AC35" s="128">
        <v>120000</v>
      </c>
      <c r="AD35" s="128">
        <v>300000</v>
      </c>
      <c r="AE35" s="125" t="s">
        <v>471</v>
      </c>
      <c r="AF35" s="129" t="s">
        <v>29</v>
      </c>
      <c r="AG35" s="130">
        <v>683.50321800000006</v>
      </c>
      <c r="AH35" s="130">
        <v>683.50321800000006</v>
      </c>
      <c r="AI35" s="130">
        <v>0</v>
      </c>
      <c r="AJ35" s="130">
        <v>0</v>
      </c>
      <c r="AK35" s="130">
        <v>0</v>
      </c>
      <c r="AL35" s="130">
        <v>0</v>
      </c>
      <c r="AM35" s="131"/>
    </row>
    <row r="36" spans="1:39" s="132" customFormat="1" ht="21" x14ac:dyDescent="0.25">
      <c r="A36" s="122">
        <v>27</v>
      </c>
      <c r="B36" s="123" t="s">
        <v>391</v>
      </c>
      <c r="C36" s="122" t="s">
        <v>389</v>
      </c>
      <c r="D36" s="138">
        <v>663</v>
      </c>
      <c r="E36" s="125" t="s">
        <v>370</v>
      </c>
      <c r="F36" s="126">
        <v>68.6798</v>
      </c>
      <c r="G36" s="124">
        <v>233693.44</v>
      </c>
      <c r="H36" s="124">
        <v>233693.44</v>
      </c>
      <c r="I36" s="124">
        <v>231552.78999999998</v>
      </c>
      <c r="J36" s="124">
        <v>2140.65</v>
      </c>
      <c r="K36" s="124">
        <v>0</v>
      </c>
      <c r="L36" s="124">
        <v>0</v>
      </c>
      <c r="M36" s="124">
        <v>223340.08999999997</v>
      </c>
      <c r="N36" s="124">
        <v>221850.59999999998</v>
      </c>
      <c r="O36" s="124">
        <v>1489.49</v>
      </c>
      <c r="P36" s="124">
        <v>0</v>
      </c>
      <c r="Q36" s="124">
        <v>0</v>
      </c>
      <c r="R36" s="124">
        <v>0</v>
      </c>
      <c r="S36" s="124">
        <v>30416.987280135341</v>
      </c>
      <c r="T36" s="124">
        <v>548.19035581999924</v>
      </c>
      <c r="U36" s="124">
        <v>29868.796924315342</v>
      </c>
      <c r="V36" s="124">
        <v>31179.736679749578</v>
      </c>
      <c r="W36" s="124">
        <v>0</v>
      </c>
      <c r="X36" s="124">
        <v>31179.736679749578</v>
      </c>
      <c r="Y36" s="124">
        <v>0</v>
      </c>
      <c r="Z36" s="124">
        <v>0</v>
      </c>
      <c r="AA36" s="127">
        <v>0.216</v>
      </c>
      <c r="AB36" s="128">
        <v>93000</v>
      </c>
      <c r="AC36" s="128">
        <v>85000</v>
      </c>
      <c r="AD36" s="128">
        <v>0</v>
      </c>
      <c r="AE36" s="125" t="s">
        <v>471</v>
      </c>
      <c r="AF36" s="129" t="s">
        <v>47</v>
      </c>
      <c r="AG36" s="130">
        <v>10.551938700000001</v>
      </c>
      <c r="AH36" s="130">
        <v>10.551938700000001</v>
      </c>
      <c r="AI36" s="130">
        <v>0</v>
      </c>
      <c r="AJ36" s="130">
        <v>0</v>
      </c>
      <c r="AK36" s="130">
        <v>0</v>
      </c>
      <c r="AL36" s="130">
        <v>0</v>
      </c>
      <c r="AM36" s="131"/>
    </row>
    <row r="37" spans="1:39" x14ac:dyDescent="0.25">
      <c r="A37" s="117"/>
      <c r="B37" s="118" t="s">
        <v>392</v>
      </c>
      <c r="C37" s="117"/>
      <c r="D37" s="119"/>
      <c r="E37" s="117"/>
      <c r="F37" s="117"/>
      <c r="G37" s="117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9"/>
      <c r="T37" s="119"/>
      <c r="U37" s="119"/>
      <c r="V37" s="119"/>
      <c r="W37" s="119"/>
      <c r="X37" s="119"/>
      <c r="Y37" s="119"/>
      <c r="Z37" s="119"/>
      <c r="AA37" s="119"/>
      <c r="AB37" s="120"/>
      <c r="AC37" s="120"/>
      <c r="AD37" s="120"/>
      <c r="AE37" s="119"/>
      <c r="AF37" s="119"/>
      <c r="AG37" s="119"/>
      <c r="AH37" s="119"/>
      <c r="AI37" s="121"/>
      <c r="AJ37" s="121"/>
      <c r="AK37" s="121"/>
      <c r="AL37" s="121"/>
    </row>
    <row r="38" spans="1:39" s="132" customFormat="1" x14ac:dyDescent="0.25">
      <c r="A38" s="122">
        <v>28</v>
      </c>
      <c r="B38" s="123" t="s">
        <v>393</v>
      </c>
      <c r="C38" s="122" t="s">
        <v>388</v>
      </c>
      <c r="D38" s="139">
        <v>2091</v>
      </c>
      <c r="E38" s="125" t="s">
        <v>370</v>
      </c>
      <c r="F38" s="126">
        <v>11.652799999999999</v>
      </c>
      <c r="G38" s="124">
        <v>218542</v>
      </c>
      <c r="H38" s="124">
        <v>109271</v>
      </c>
      <c r="I38" s="124">
        <v>79247</v>
      </c>
      <c r="J38" s="124">
        <v>5754</v>
      </c>
      <c r="K38" s="124">
        <v>0</v>
      </c>
      <c r="L38" s="124">
        <v>809</v>
      </c>
      <c r="M38" s="124">
        <v>101083.66657075001</v>
      </c>
      <c r="N38" s="124">
        <v>71972.731570750009</v>
      </c>
      <c r="O38" s="124">
        <v>4840.9349999999995</v>
      </c>
      <c r="P38" s="124">
        <v>0</v>
      </c>
      <c r="Q38" s="124">
        <v>742.94962272727275</v>
      </c>
      <c r="R38" s="124">
        <v>24270</v>
      </c>
      <c r="S38" s="124">
        <v>5916.0505755553022</v>
      </c>
      <c r="T38" s="124">
        <v>5916.0505755553022</v>
      </c>
      <c r="U38" s="124">
        <v>0</v>
      </c>
      <c r="V38" s="124">
        <v>9687.1954255309538</v>
      </c>
      <c r="W38" s="124">
        <v>0</v>
      </c>
      <c r="X38" s="124">
        <v>9687.1954255309538</v>
      </c>
      <c r="Y38" s="124">
        <v>0</v>
      </c>
      <c r="Z38" s="124">
        <v>0</v>
      </c>
      <c r="AA38" s="127">
        <v>0.19</v>
      </c>
      <c r="AB38" s="128">
        <v>100700</v>
      </c>
      <c r="AC38" s="128">
        <v>80000</v>
      </c>
      <c r="AD38" s="128">
        <v>290000</v>
      </c>
      <c r="AE38" s="125" t="s">
        <v>471</v>
      </c>
      <c r="AF38" s="129" t="s">
        <v>30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1"/>
    </row>
    <row r="39" spans="1:39" s="132" customFormat="1" x14ac:dyDescent="0.25">
      <c r="A39" s="122">
        <v>29</v>
      </c>
      <c r="B39" s="123" t="s">
        <v>394</v>
      </c>
      <c r="C39" s="122" t="s">
        <v>388</v>
      </c>
      <c r="D39" s="124">
        <v>1760</v>
      </c>
      <c r="E39" s="125" t="s">
        <v>370</v>
      </c>
      <c r="F39" s="126">
        <v>37.700000000000003</v>
      </c>
      <c r="G39" s="124">
        <v>58143.4</v>
      </c>
      <c r="H39" s="124">
        <v>58143.4</v>
      </c>
      <c r="I39" s="124">
        <v>45225.8</v>
      </c>
      <c r="J39" s="124">
        <v>3351.1</v>
      </c>
      <c r="K39" s="124">
        <v>0</v>
      </c>
      <c r="L39" s="124">
        <v>722</v>
      </c>
      <c r="M39" s="124">
        <v>27150.400000000001</v>
      </c>
      <c r="N39" s="124">
        <v>10067.799999999999</v>
      </c>
      <c r="O39" s="124">
        <v>1652.6</v>
      </c>
      <c r="P39" s="124">
        <v>0</v>
      </c>
      <c r="Q39" s="124">
        <v>695</v>
      </c>
      <c r="R39" s="124">
        <v>15430</v>
      </c>
      <c r="S39" s="124">
        <v>4242.098656975877</v>
      </c>
      <c r="T39" s="124">
        <v>1920.3656897259093</v>
      </c>
      <c r="U39" s="124">
        <v>2321.7329672499677</v>
      </c>
      <c r="V39" s="124">
        <v>4765.9980336780018</v>
      </c>
      <c r="W39" s="124">
        <v>236.76560193</v>
      </c>
      <c r="X39" s="124">
        <v>2484.3878742380016</v>
      </c>
      <c r="Y39" s="124">
        <v>2044.84455751</v>
      </c>
      <c r="Z39" s="124">
        <v>248.37620299000002</v>
      </c>
      <c r="AA39" s="127">
        <v>0.19</v>
      </c>
      <c r="AB39" s="128">
        <v>158000</v>
      </c>
      <c r="AC39" s="128">
        <v>215000</v>
      </c>
      <c r="AD39" s="128">
        <v>651000</v>
      </c>
      <c r="AE39" s="125" t="s">
        <v>471</v>
      </c>
      <c r="AF39" s="129" t="s">
        <v>19</v>
      </c>
      <c r="AG39" s="130">
        <v>605.15367553999999</v>
      </c>
      <c r="AH39" s="130">
        <v>605.15367553999999</v>
      </c>
      <c r="AI39" s="130">
        <v>0</v>
      </c>
      <c r="AJ39" s="130">
        <v>0</v>
      </c>
      <c r="AK39" s="130">
        <v>0</v>
      </c>
      <c r="AL39" s="130">
        <v>0</v>
      </c>
      <c r="AM39" s="131"/>
    </row>
    <row r="40" spans="1:39" x14ac:dyDescent="0.25">
      <c r="A40" s="117"/>
      <c r="B40" s="118" t="s">
        <v>395</v>
      </c>
      <c r="C40" s="117"/>
      <c r="D40" s="119"/>
      <c r="E40" s="117"/>
      <c r="F40" s="117"/>
      <c r="G40" s="117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9"/>
      <c r="T40" s="119"/>
      <c r="U40" s="119"/>
      <c r="V40" s="119"/>
      <c r="W40" s="119"/>
      <c r="X40" s="119"/>
      <c r="Y40" s="119"/>
      <c r="Z40" s="119"/>
      <c r="AA40" s="119"/>
      <c r="AB40" s="120"/>
      <c r="AC40" s="120"/>
      <c r="AD40" s="120"/>
      <c r="AE40" s="119"/>
      <c r="AF40" s="119"/>
      <c r="AG40" s="119"/>
      <c r="AH40" s="119"/>
      <c r="AI40" s="121"/>
      <c r="AJ40" s="121"/>
      <c r="AK40" s="121"/>
      <c r="AL40" s="121"/>
    </row>
    <row r="41" spans="1:39" s="132" customFormat="1" x14ac:dyDescent="0.25">
      <c r="A41" s="122">
        <v>30</v>
      </c>
      <c r="B41" s="123" t="s">
        <v>396</v>
      </c>
      <c r="C41" s="122" t="s">
        <v>480</v>
      </c>
      <c r="D41" s="124">
        <v>4168</v>
      </c>
      <c r="E41" s="125" t="s">
        <v>370</v>
      </c>
      <c r="F41" s="126">
        <v>43.8</v>
      </c>
      <c r="G41" s="124">
        <v>55838.720000000001</v>
      </c>
      <c r="H41" s="124">
        <v>55838.720000000001</v>
      </c>
      <c r="I41" s="124">
        <v>44901.74</v>
      </c>
      <c r="J41" s="124">
        <v>3159.88</v>
      </c>
      <c r="K41" s="124">
        <v>0</v>
      </c>
      <c r="L41" s="124">
        <v>529</v>
      </c>
      <c r="M41" s="124">
        <v>46834.859999999993</v>
      </c>
      <c r="N41" s="124">
        <v>35897.879999999997</v>
      </c>
      <c r="O41" s="124">
        <v>3159.88</v>
      </c>
      <c r="P41" s="124">
        <v>0</v>
      </c>
      <c r="Q41" s="124">
        <v>529</v>
      </c>
      <c r="R41" s="124">
        <v>7777.1</v>
      </c>
      <c r="S41" s="124">
        <v>7414.9609519635551</v>
      </c>
      <c r="T41" s="124">
        <v>832.81003136787876</v>
      </c>
      <c r="U41" s="124">
        <v>6582.1509205956763</v>
      </c>
      <c r="V41" s="124">
        <v>13485.841757055152</v>
      </c>
      <c r="W41" s="124">
        <v>536.63794472000006</v>
      </c>
      <c r="X41" s="124">
        <v>11291.836286305152</v>
      </c>
      <c r="Y41" s="124">
        <v>1657.3675260299999</v>
      </c>
      <c r="Z41" s="124">
        <v>682.54055228999994</v>
      </c>
      <c r="AA41" s="127">
        <v>0.19</v>
      </c>
      <c r="AB41" s="128">
        <v>249000</v>
      </c>
      <c r="AC41" s="128">
        <v>185000</v>
      </c>
      <c r="AD41" s="128">
        <v>1700000</v>
      </c>
      <c r="AE41" s="125" t="s">
        <v>471</v>
      </c>
      <c r="AF41" s="129" t="s">
        <v>31</v>
      </c>
      <c r="AG41" s="130">
        <v>392.80700000000002</v>
      </c>
      <c r="AH41" s="130">
        <v>392.80700000000002</v>
      </c>
      <c r="AI41" s="130">
        <v>0</v>
      </c>
      <c r="AJ41" s="130">
        <v>0</v>
      </c>
      <c r="AK41" s="130">
        <v>0</v>
      </c>
      <c r="AL41" s="130">
        <v>0</v>
      </c>
      <c r="AM41" s="131"/>
    </row>
    <row r="42" spans="1:39" s="132" customFormat="1" x14ac:dyDescent="0.25">
      <c r="A42" s="122">
        <v>31</v>
      </c>
      <c r="B42" s="123" t="s">
        <v>481</v>
      </c>
      <c r="C42" s="122" t="s">
        <v>480</v>
      </c>
      <c r="D42" s="124">
        <v>1488</v>
      </c>
      <c r="E42" s="125" t="s">
        <v>370</v>
      </c>
      <c r="F42" s="126">
        <v>1.7291000000000001</v>
      </c>
      <c r="G42" s="124">
        <v>30754.11</v>
      </c>
      <c r="H42" s="124">
        <v>30713.309999999998</v>
      </c>
      <c r="I42" s="124">
        <v>21637.84</v>
      </c>
      <c r="J42" s="124">
        <v>4881.59</v>
      </c>
      <c r="K42" s="124">
        <v>0</v>
      </c>
      <c r="L42" s="124">
        <v>310</v>
      </c>
      <c r="M42" s="124">
        <v>9630.9600000000009</v>
      </c>
      <c r="N42" s="124">
        <v>3696.3199999999997</v>
      </c>
      <c r="O42" s="124">
        <v>3261.36</v>
      </c>
      <c r="P42" s="124">
        <v>0</v>
      </c>
      <c r="Q42" s="124">
        <v>175</v>
      </c>
      <c r="R42" s="124">
        <v>2673.28</v>
      </c>
      <c r="S42" s="124">
        <v>3083.886061869779</v>
      </c>
      <c r="T42" s="124">
        <v>1606.9059548571668</v>
      </c>
      <c r="U42" s="124">
        <v>1476.9801070126123</v>
      </c>
      <c r="V42" s="124">
        <v>4106.4623398499889</v>
      </c>
      <c r="W42" s="124">
        <v>809.18234230999997</v>
      </c>
      <c r="X42" s="124">
        <v>2296.3388002599891</v>
      </c>
      <c r="Y42" s="124">
        <v>1000.94119728</v>
      </c>
      <c r="Z42" s="124">
        <v>155.62130461999999</v>
      </c>
      <c r="AA42" s="127">
        <v>0.19</v>
      </c>
      <c r="AB42" s="128">
        <v>296000</v>
      </c>
      <c r="AC42" s="128">
        <v>210000</v>
      </c>
      <c r="AD42" s="128">
        <v>2000000</v>
      </c>
      <c r="AE42" s="125" t="s">
        <v>471</v>
      </c>
      <c r="AF42" s="129" t="s">
        <v>32</v>
      </c>
      <c r="AG42" s="130">
        <v>454.89867944000002</v>
      </c>
      <c r="AH42" s="130">
        <v>421.89867944000002</v>
      </c>
      <c r="AI42" s="130">
        <v>33</v>
      </c>
      <c r="AJ42" s="130">
        <v>0</v>
      </c>
      <c r="AK42" s="130">
        <v>25.42105075792519</v>
      </c>
      <c r="AL42" s="130">
        <v>0</v>
      </c>
      <c r="AM42" s="131"/>
    </row>
    <row r="43" spans="1:39" s="132" customFormat="1" x14ac:dyDescent="0.25">
      <c r="A43" s="122">
        <v>32</v>
      </c>
      <c r="B43" s="123" t="s">
        <v>33</v>
      </c>
      <c r="C43" s="122" t="s">
        <v>480</v>
      </c>
      <c r="D43" s="124">
        <v>644</v>
      </c>
      <c r="E43" s="125" t="s">
        <v>370</v>
      </c>
      <c r="F43" s="126">
        <v>3.9613</v>
      </c>
      <c r="G43" s="124">
        <v>21983</v>
      </c>
      <c r="H43" s="124">
        <v>21983</v>
      </c>
      <c r="I43" s="124">
        <v>15679.150000000001</v>
      </c>
      <c r="J43" s="124">
        <v>207.65</v>
      </c>
      <c r="K43" s="124">
        <v>0</v>
      </c>
      <c r="L43" s="124">
        <v>449</v>
      </c>
      <c r="M43" s="124">
        <v>6376.83</v>
      </c>
      <c r="N43" s="124">
        <v>4355.18</v>
      </c>
      <c r="O43" s="124">
        <v>251.65</v>
      </c>
      <c r="P43" s="124">
        <v>0</v>
      </c>
      <c r="Q43" s="124">
        <v>59</v>
      </c>
      <c r="R43" s="124">
        <v>1770</v>
      </c>
      <c r="S43" s="124">
        <v>1568.7279870404523</v>
      </c>
      <c r="T43" s="124">
        <v>1149.6898904157119</v>
      </c>
      <c r="U43" s="124">
        <v>419.03809662474021</v>
      </c>
      <c r="V43" s="124">
        <v>1479.099146</v>
      </c>
      <c r="W43" s="124">
        <v>152.13284572000001</v>
      </c>
      <c r="X43" s="124">
        <v>870.9943760000001</v>
      </c>
      <c r="Y43" s="124">
        <v>455.97192428</v>
      </c>
      <c r="Z43" s="124">
        <v>303.07162624000011</v>
      </c>
      <c r="AA43" s="127">
        <v>0.19</v>
      </c>
      <c r="AB43" s="128">
        <v>180000</v>
      </c>
      <c r="AC43" s="128">
        <v>135000</v>
      </c>
      <c r="AD43" s="128">
        <v>315000</v>
      </c>
      <c r="AE43" s="125" t="s">
        <v>471</v>
      </c>
      <c r="AF43" s="129" t="s">
        <v>21</v>
      </c>
      <c r="AG43" s="130">
        <v>141.61961366</v>
      </c>
      <c r="AH43" s="130">
        <v>123.01961366</v>
      </c>
      <c r="AI43" s="130">
        <v>18.599999999999994</v>
      </c>
      <c r="AJ43" s="130">
        <v>0</v>
      </c>
      <c r="AK43" s="130">
        <v>17.050592044724731</v>
      </c>
      <c r="AL43" s="130">
        <v>0</v>
      </c>
      <c r="AM43" s="131"/>
    </row>
    <row r="44" spans="1:39" s="132" customFormat="1" x14ac:dyDescent="0.25">
      <c r="A44" s="133"/>
      <c r="B44" s="134" t="s">
        <v>397</v>
      </c>
      <c r="C44" s="133"/>
      <c r="D44" s="135">
        <v>79453</v>
      </c>
      <c r="E44" s="133"/>
      <c r="F44" s="136"/>
      <c r="G44" s="135">
        <v>4216618.53</v>
      </c>
      <c r="H44" s="135">
        <v>3998237.3600000003</v>
      </c>
      <c r="I44" s="135">
        <v>3179748.7799999989</v>
      </c>
      <c r="J44" s="135">
        <v>225862.65000000002</v>
      </c>
      <c r="K44" s="135">
        <v>1500</v>
      </c>
      <c r="L44" s="135">
        <v>28920</v>
      </c>
      <c r="M44" s="135">
        <v>3742827.1865707496</v>
      </c>
      <c r="N44" s="135">
        <v>2926297.4715707498</v>
      </c>
      <c r="O44" s="135">
        <v>212619.88500000001</v>
      </c>
      <c r="P44" s="135">
        <v>0</v>
      </c>
      <c r="Q44" s="135">
        <v>28206.949622727272</v>
      </c>
      <c r="R44" s="135">
        <v>603909.82999999996</v>
      </c>
      <c r="S44" s="135">
        <v>363881.29323471902</v>
      </c>
      <c r="T44" s="135">
        <v>23968.522359048846</v>
      </c>
      <c r="U44" s="135">
        <v>339912.77087567019</v>
      </c>
      <c r="V44" s="135">
        <v>594989.64085662633</v>
      </c>
      <c r="W44" s="135">
        <v>5467.8842647000001</v>
      </c>
      <c r="X44" s="135">
        <v>568789.2652063563</v>
      </c>
      <c r="Y44" s="135">
        <v>20732.49138557</v>
      </c>
      <c r="Z44" s="135">
        <v>9810.0440513100002</v>
      </c>
      <c r="AA44" s="136"/>
      <c r="AB44" s="135"/>
      <c r="AC44" s="135"/>
      <c r="AD44" s="135"/>
      <c r="AE44" s="136"/>
      <c r="AF44" s="136"/>
      <c r="AG44" s="137">
        <v>16240.545075688089</v>
      </c>
      <c r="AH44" s="137">
        <v>12906.087974693801</v>
      </c>
      <c r="AI44" s="137">
        <v>3334.4571009942883</v>
      </c>
      <c r="AJ44" s="137">
        <v>0</v>
      </c>
      <c r="AK44" s="137">
        <v>1940.5392014955521</v>
      </c>
      <c r="AL44" s="137">
        <v>0</v>
      </c>
      <c r="AM44" s="131"/>
    </row>
    <row r="45" spans="1:39" ht="21" x14ac:dyDescent="0.25">
      <c r="A45" s="117"/>
      <c r="B45" s="118" t="s">
        <v>398</v>
      </c>
      <c r="C45" s="117"/>
      <c r="D45" s="119"/>
      <c r="E45" s="117"/>
      <c r="F45" s="117"/>
      <c r="G45" s="117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9"/>
      <c r="T45" s="119"/>
      <c r="U45" s="119"/>
      <c r="V45" s="119"/>
      <c r="W45" s="119"/>
      <c r="X45" s="119"/>
      <c r="Y45" s="119"/>
      <c r="Z45" s="119"/>
      <c r="AA45" s="119"/>
      <c r="AB45" s="120"/>
      <c r="AC45" s="120"/>
      <c r="AD45" s="120"/>
      <c r="AE45" s="119"/>
      <c r="AF45" s="119"/>
      <c r="AG45" s="119"/>
      <c r="AH45" s="119"/>
      <c r="AI45" s="121"/>
      <c r="AJ45" s="121"/>
      <c r="AK45" s="121"/>
      <c r="AL45" s="121"/>
    </row>
    <row r="46" spans="1:39" s="132" customFormat="1" x14ac:dyDescent="0.25">
      <c r="A46" s="122">
        <v>33</v>
      </c>
      <c r="B46" s="123" t="s">
        <v>399</v>
      </c>
      <c r="C46" s="122" t="s">
        <v>155</v>
      </c>
      <c r="D46" s="124">
        <v>508</v>
      </c>
      <c r="E46" s="125" t="s">
        <v>369</v>
      </c>
      <c r="F46" s="126">
        <v>14.9</v>
      </c>
      <c r="G46" s="124">
        <v>297936.40000000002</v>
      </c>
      <c r="H46" s="124">
        <v>257556.2</v>
      </c>
      <c r="I46" s="124">
        <v>202412.80000000002</v>
      </c>
      <c r="J46" s="124">
        <v>18978.400000000001</v>
      </c>
      <c r="K46" s="124">
        <v>0</v>
      </c>
      <c r="L46" s="124">
        <v>2236</v>
      </c>
      <c r="M46" s="124">
        <v>4213.6000000000004</v>
      </c>
      <c r="N46" s="124">
        <v>0</v>
      </c>
      <c r="O46" s="124">
        <v>1333.6</v>
      </c>
      <c r="P46" s="124">
        <v>0</v>
      </c>
      <c r="Q46" s="124">
        <v>96</v>
      </c>
      <c r="R46" s="124">
        <v>2880</v>
      </c>
      <c r="S46" s="124">
        <v>17236.585843321147</v>
      </c>
      <c r="T46" s="124">
        <v>17236.585843321147</v>
      </c>
      <c r="U46" s="124">
        <v>0</v>
      </c>
      <c r="V46" s="124">
        <v>656.97151116999999</v>
      </c>
      <c r="W46" s="124">
        <v>373.19071116999999</v>
      </c>
      <c r="X46" s="124">
        <v>283.7808</v>
      </c>
      <c r="Y46" s="124">
        <v>0</v>
      </c>
      <c r="Z46" s="124">
        <v>0</v>
      </c>
      <c r="AA46" s="127">
        <v>0.16600000000000001</v>
      </c>
      <c r="AB46" s="128">
        <v>0</v>
      </c>
      <c r="AC46" s="128">
        <v>149000</v>
      </c>
      <c r="AD46" s="128">
        <v>1420000</v>
      </c>
      <c r="AE46" s="125" t="s">
        <v>473</v>
      </c>
      <c r="AF46" s="129" t="s">
        <v>34</v>
      </c>
      <c r="AG46" s="130">
        <v>1322.6918230462127</v>
      </c>
      <c r="AH46" s="130">
        <v>1322.6918230462127</v>
      </c>
      <c r="AI46" s="130">
        <v>0</v>
      </c>
      <c r="AJ46" s="130">
        <v>0</v>
      </c>
      <c r="AK46" s="130">
        <v>0</v>
      </c>
      <c r="AL46" s="130">
        <v>0</v>
      </c>
      <c r="AM46" s="131"/>
    </row>
    <row r="47" spans="1:39" s="132" customFormat="1" x14ac:dyDescent="0.25">
      <c r="A47" s="122">
        <v>34</v>
      </c>
      <c r="B47" s="123" t="s">
        <v>400</v>
      </c>
      <c r="C47" s="122" t="s">
        <v>155</v>
      </c>
      <c r="D47" s="124">
        <v>25</v>
      </c>
      <c r="E47" s="125" t="s">
        <v>370</v>
      </c>
      <c r="F47" s="126">
        <v>4.4000000000000004</v>
      </c>
      <c r="G47" s="124">
        <v>34378.1</v>
      </c>
      <c r="H47" s="124">
        <v>34378.1</v>
      </c>
      <c r="I47" s="124">
        <v>26829</v>
      </c>
      <c r="J47" s="124">
        <v>1887.5</v>
      </c>
      <c r="K47" s="124">
        <v>0</v>
      </c>
      <c r="L47" s="124">
        <v>394</v>
      </c>
      <c r="M47" s="124">
        <v>128.19999999999999</v>
      </c>
      <c r="N47" s="124">
        <v>0</v>
      </c>
      <c r="O47" s="124">
        <v>128.19999999999999</v>
      </c>
      <c r="P47" s="124">
        <v>0</v>
      </c>
      <c r="Q47" s="124">
        <v>0</v>
      </c>
      <c r="R47" s="124">
        <v>0</v>
      </c>
      <c r="S47" s="124">
        <v>2878.4575207109292</v>
      </c>
      <c r="T47" s="124">
        <v>2878.4575207109292</v>
      </c>
      <c r="U47" s="124">
        <v>0</v>
      </c>
      <c r="V47" s="124">
        <v>28.636965479999997</v>
      </c>
      <c r="W47" s="124">
        <v>5.9215279800000005</v>
      </c>
      <c r="X47" s="124">
        <v>22.715437499999997</v>
      </c>
      <c r="Y47" s="124">
        <v>0</v>
      </c>
      <c r="Z47" s="124">
        <v>0</v>
      </c>
      <c r="AA47" s="127">
        <v>0.16600000000000001</v>
      </c>
      <c r="AB47" s="128">
        <v>0</v>
      </c>
      <c r="AC47" s="128">
        <v>210000</v>
      </c>
      <c r="AD47" s="128">
        <v>0</v>
      </c>
      <c r="AE47" s="125" t="s">
        <v>473</v>
      </c>
      <c r="AF47" s="129" t="s">
        <v>35</v>
      </c>
      <c r="AG47" s="130">
        <v>1022.97580781</v>
      </c>
      <c r="AH47" s="130">
        <v>412.97580780999999</v>
      </c>
      <c r="AI47" s="130">
        <v>610</v>
      </c>
      <c r="AJ47" s="130">
        <v>610</v>
      </c>
      <c r="AK47" s="130">
        <v>564.91168726468504</v>
      </c>
      <c r="AL47" s="130">
        <v>564.91168726468504</v>
      </c>
      <c r="AM47" s="131"/>
    </row>
    <row r="48" spans="1:39" s="132" customFormat="1" ht="31.5" x14ac:dyDescent="0.25">
      <c r="A48" s="122">
        <v>35</v>
      </c>
      <c r="B48" s="123" t="s">
        <v>401</v>
      </c>
      <c r="C48" s="122" t="s">
        <v>155</v>
      </c>
      <c r="D48" s="124">
        <v>0</v>
      </c>
      <c r="E48" s="125" t="s">
        <v>386</v>
      </c>
      <c r="F48" s="126">
        <v>67</v>
      </c>
      <c r="G48" s="124">
        <v>429550.22000000003</v>
      </c>
      <c r="H48" s="124">
        <v>397154.36166666669</v>
      </c>
      <c r="I48" s="124">
        <v>345200.82</v>
      </c>
      <c r="J48" s="124">
        <v>18676.899999999994</v>
      </c>
      <c r="K48" s="124">
        <v>0</v>
      </c>
      <c r="L48" s="124">
        <v>2081</v>
      </c>
      <c r="M48" s="124">
        <v>6413.5</v>
      </c>
      <c r="N48" s="124">
        <v>1388.3999999999999</v>
      </c>
      <c r="O48" s="124">
        <v>1455.1000000000001</v>
      </c>
      <c r="P48" s="124">
        <v>0</v>
      </c>
      <c r="Q48" s="124">
        <v>119</v>
      </c>
      <c r="R48" s="124">
        <v>3570</v>
      </c>
      <c r="S48" s="124">
        <v>37774.671218935189</v>
      </c>
      <c r="T48" s="124">
        <v>35928.08414751586</v>
      </c>
      <c r="U48" s="124">
        <v>1846.5870714193265</v>
      </c>
      <c r="V48" s="124">
        <v>609.23866963499995</v>
      </c>
      <c r="W48" s="124">
        <v>200.43647900999997</v>
      </c>
      <c r="X48" s="124">
        <v>408.80219062499998</v>
      </c>
      <c r="Y48" s="124">
        <v>0</v>
      </c>
      <c r="Z48" s="124">
        <v>0</v>
      </c>
      <c r="AA48" s="127">
        <v>0.16600000000000001</v>
      </c>
      <c r="AB48" s="128">
        <v>180000</v>
      </c>
      <c r="AC48" s="128">
        <v>45000</v>
      </c>
      <c r="AD48" s="128">
        <v>970000</v>
      </c>
      <c r="AE48" s="125" t="s">
        <v>473</v>
      </c>
      <c r="AF48" s="129" t="s">
        <v>18</v>
      </c>
      <c r="AG48" s="130">
        <v>500.97883213068144</v>
      </c>
      <c r="AH48" s="130">
        <v>499.03176511068142</v>
      </c>
      <c r="AI48" s="130">
        <v>1.94706702000002</v>
      </c>
      <c r="AJ48" s="130">
        <v>0</v>
      </c>
      <c r="AK48" s="130">
        <v>1.7175793616952515</v>
      </c>
      <c r="AL48" s="130">
        <v>0</v>
      </c>
      <c r="AM48" s="131"/>
    </row>
    <row r="49" spans="1:39" s="132" customFormat="1" ht="21" x14ac:dyDescent="0.25">
      <c r="A49" s="122">
        <v>36</v>
      </c>
      <c r="B49" s="123" t="s">
        <v>402</v>
      </c>
      <c r="C49" s="122" t="s">
        <v>155</v>
      </c>
      <c r="D49" s="124">
        <v>811</v>
      </c>
      <c r="E49" s="125" t="s">
        <v>369</v>
      </c>
      <c r="F49" s="126">
        <v>12.9</v>
      </c>
      <c r="G49" s="124">
        <v>120713.7</v>
      </c>
      <c r="H49" s="124">
        <v>119093.7</v>
      </c>
      <c r="I49" s="124">
        <v>82326.7</v>
      </c>
      <c r="J49" s="124">
        <v>31757</v>
      </c>
      <c r="K49" s="124">
        <v>0</v>
      </c>
      <c r="L49" s="124">
        <v>750</v>
      </c>
      <c r="M49" s="124">
        <v>39729.300000000003</v>
      </c>
      <c r="N49" s="124">
        <v>0</v>
      </c>
      <c r="O49" s="124">
        <v>29709.3</v>
      </c>
      <c r="P49" s="124">
        <v>0</v>
      </c>
      <c r="Q49" s="124">
        <v>334</v>
      </c>
      <c r="R49" s="124">
        <v>10020</v>
      </c>
      <c r="S49" s="124">
        <v>3173.1331553545369</v>
      </c>
      <c r="T49" s="124">
        <v>27.85922883297053</v>
      </c>
      <c r="U49" s="124">
        <v>3145.2739265215664</v>
      </c>
      <c r="V49" s="124">
        <v>3546.8935425</v>
      </c>
      <c r="W49" s="124">
        <v>0</v>
      </c>
      <c r="X49" s="124">
        <v>3546.8935425</v>
      </c>
      <c r="Y49" s="124">
        <v>0</v>
      </c>
      <c r="Z49" s="124">
        <v>0</v>
      </c>
      <c r="AA49" s="127">
        <v>0.16600000000000001</v>
      </c>
      <c r="AB49" s="128">
        <v>315000</v>
      </c>
      <c r="AC49" s="128">
        <v>118000</v>
      </c>
      <c r="AD49" s="128">
        <v>2050000</v>
      </c>
      <c r="AE49" s="125" t="s">
        <v>473</v>
      </c>
      <c r="AF49" s="129" t="s">
        <v>36</v>
      </c>
      <c r="AG49" s="130">
        <v>2523.0984883353826</v>
      </c>
      <c r="AH49" s="130">
        <v>2523.0984883353826</v>
      </c>
      <c r="AI49" s="130">
        <v>0</v>
      </c>
      <c r="AJ49" s="130">
        <v>0</v>
      </c>
      <c r="AK49" s="130">
        <v>0</v>
      </c>
      <c r="AL49" s="130">
        <v>0</v>
      </c>
      <c r="AM49" s="131"/>
    </row>
    <row r="50" spans="1:39" s="132" customFormat="1" x14ac:dyDescent="0.25">
      <c r="A50" s="122">
        <v>37</v>
      </c>
      <c r="B50" s="123" t="s">
        <v>403</v>
      </c>
      <c r="C50" s="122" t="s">
        <v>155</v>
      </c>
      <c r="D50" s="124">
        <v>32</v>
      </c>
      <c r="E50" s="125" t="s">
        <v>369</v>
      </c>
      <c r="F50" s="126">
        <v>0.2</v>
      </c>
      <c r="G50" s="124">
        <v>4224.3999999999996</v>
      </c>
      <c r="H50" s="124">
        <v>4224.3999999999996</v>
      </c>
      <c r="I50" s="124">
        <v>3357.3</v>
      </c>
      <c r="J50" s="124">
        <v>192.1</v>
      </c>
      <c r="K50" s="124">
        <v>0</v>
      </c>
      <c r="L50" s="124">
        <v>45</v>
      </c>
      <c r="M50" s="124">
        <v>150</v>
      </c>
      <c r="N50" s="124">
        <v>0</v>
      </c>
      <c r="O50" s="124">
        <v>0</v>
      </c>
      <c r="P50" s="124">
        <v>0</v>
      </c>
      <c r="Q50" s="124">
        <v>5</v>
      </c>
      <c r="R50" s="124">
        <v>150</v>
      </c>
      <c r="S50" s="124">
        <v>0</v>
      </c>
      <c r="T50" s="124">
        <v>0</v>
      </c>
      <c r="U50" s="124">
        <v>0</v>
      </c>
      <c r="V50" s="124">
        <v>38.929575</v>
      </c>
      <c r="W50" s="124">
        <v>7.2889499999999998</v>
      </c>
      <c r="X50" s="124">
        <v>31.640625</v>
      </c>
      <c r="Y50" s="124">
        <v>0</v>
      </c>
      <c r="Z50" s="124">
        <v>0</v>
      </c>
      <c r="AA50" s="127">
        <v>0.16600000000000001</v>
      </c>
      <c r="AB50" s="128">
        <v>0</v>
      </c>
      <c r="AC50" s="128">
        <v>0</v>
      </c>
      <c r="AD50" s="128">
        <v>7500000</v>
      </c>
      <c r="AE50" s="125" t="s">
        <v>473</v>
      </c>
      <c r="AF50" s="122">
        <v>2019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1"/>
    </row>
    <row r="51" spans="1:39" s="132" customFormat="1" x14ac:dyDescent="0.25">
      <c r="A51" s="122">
        <v>38</v>
      </c>
      <c r="B51" s="123" t="s">
        <v>404</v>
      </c>
      <c r="C51" s="122" t="s">
        <v>155</v>
      </c>
      <c r="D51" s="124">
        <v>55</v>
      </c>
      <c r="E51" s="125" t="s">
        <v>369</v>
      </c>
      <c r="F51" s="126">
        <v>0.4</v>
      </c>
      <c r="G51" s="124">
        <v>8636.7999999999993</v>
      </c>
      <c r="H51" s="124">
        <v>8636.7999999999993</v>
      </c>
      <c r="I51" s="124">
        <v>6173.5</v>
      </c>
      <c r="J51" s="124">
        <v>994.9</v>
      </c>
      <c r="K51" s="124">
        <v>0</v>
      </c>
      <c r="L51" s="124">
        <v>92</v>
      </c>
      <c r="M51" s="124">
        <v>388.8</v>
      </c>
      <c r="N51" s="124">
        <v>0</v>
      </c>
      <c r="O51" s="124">
        <v>298.8</v>
      </c>
      <c r="P51" s="124">
        <v>0</v>
      </c>
      <c r="Q51" s="124">
        <v>3</v>
      </c>
      <c r="R51" s="124">
        <v>90</v>
      </c>
      <c r="S51" s="124">
        <v>0</v>
      </c>
      <c r="T51" s="124">
        <v>0</v>
      </c>
      <c r="U51" s="124">
        <v>0</v>
      </c>
      <c r="V51" s="124">
        <v>63.934537499999998</v>
      </c>
      <c r="W51" s="124">
        <v>7.5149999999999997</v>
      </c>
      <c r="X51" s="124">
        <v>56.419537499999997</v>
      </c>
      <c r="Y51" s="124">
        <v>0</v>
      </c>
      <c r="Z51" s="124">
        <v>0</v>
      </c>
      <c r="AA51" s="127">
        <v>0.16600000000000001</v>
      </c>
      <c r="AB51" s="128">
        <v>0</v>
      </c>
      <c r="AC51" s="128">
        <v>202000</v>
      </c>
      <c r="AD51" s="128">
        <v>2170000</v>
      </c>
      <c r="AE51" s="125" t="s">
        <v>473</v>
      </c>
      <c r="AF51" s="122">
        <v>2020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1"/>
    </row>
    <row r="52" spans="1:39" s="132" customFormat="1" ht="21" x14ac:dyDescent="0.25">
      <c r="A52" s="122">
        <v>39</v>
      </c>
      <c r="B52" s="123" t="s">
        <v>405</v>
      </c>
      <c r="C52" s="122" t="s">
        <v>155</v>
      </c>
      <c r="D52" s="124">
        <v>36</v>
      </c>
      <c r="E52" s="125" t="s">
        <v>369</v>
      </c>
      <c r="F52" s="126">
        <v>0.3</v>
      </c>
      <c r="G52" s="124">
        <v>6498.2000000000007</v>
      </c>
      <c r="H52" s="124">
        <v>6498.2000000000007</v>
      </c>
      <c r="I52" s="124">
        <v>5056.3</v>
      </c>
      <c r="J52" s="124">
        <v>285.8</v>
      </c>
      <c r="K52" s="124">
        <v>0</v>
      </c>
      <c r="L52" s="124">
        <v>72</v>
      </c>
      <c r="M52" s="124">
        <v>600</v>
      </c>
      <c r="N52" s="124">
        <v>0</v>
      </c>
      <c r="O52" s="124">
        <v>0</v>
      </c>
      <c r="P52" s="124">
        <v>0</v>
      </c>
      <c r="Q52" s="124">
        <v>20</v>
      </c>
      <c r="R52" s="124">
        <v>600</v>
      </c>
      <c r="S52" s="124">
        <v>0</v>
      </c>
      <c r="T52" s="124">
        <v>0</v>
      </c>
      <c r="U52" s="124">
        <v>0</v>
      </c>
      <c r="V52" s="124">
        <v>40.735550579999988</v>
      </c>
      <c r="W52" s="124">
        <v>1.9230505800000004</v>
      </c>
      <c r="X52" s="124">
        <v>38.812499999999986</v>
      </c>
      <c r="Y52" s="124">
        <v>0</v>
      </c>
      <c r="Z52" s="124">
        <v>0</v>
      </c>
      <c r="AA52" s="127">
        <v>0.16600000000000001</v>
      </c>
      <c r="AB52" s="128">
        <v>0</v>
      </c>
      <c r="AC52" s="128">
        <v>0</v>
      </c>
      <c r="AD52" s="128">
        <v>2300000</v>
      </c>
      <c r="AE52" s="125" t="s">
        <v>473</v>
      </c>
      <c r="AF52" s="122">
        <v>2019</v>
      </c>
      <c r="AG52" s="130">
        <v>0</v>
      </c>
      <c r="AH52" s="130">
        <v>0</v>
      </c>
      <c r="AI52" s="130">
        <v>0</v>
      </c>
      <c r="AJ52" s="130">
        <v>0</v>
      </c>
      <c r="AK52" s="130">
        <v>0</v>
      </c>
      <c r="AL52" s="130">
        <v>0</v>
      </c>
      <c r="AM52" s="131"/>
    </row>
    <row r="53" spans="1:39" s="132" customFormat="1" x14ac:dyDescent="0.25">
      <c r="A53" s="122">
        <v>40</v>
      </c>
      <c r="B53" s="123" t="s">
        <v>482</v>
      </c>
      <c r="C53" s="122" t="s">
        <v>155</v>
      </c>
      <c r="D53" s="124">
        <v>9</v>
      </c>
      <c r="E53" s="125" t="s">
        <v>369</v>
      </c>
      <c r="F53" s="126">
        <v>0.5</v>
      </c>
      <c r="G53" s="124">
        <v>11167</v>
      </c>
      <c r="H53" s="124">
        <v>11167</v>
      </c>
      <c r="I53" s="124">
        <v>8483.5</v>
      </c>
      <c r="J53" s="124">
        <v>538.5</v>
      </c>
      <c r="K53" s="124">
        <v>0</v>
      </c>
      <c r="L53" s="124">
        <v>143</v>
      </c>
      <c r="M53" s="124">
        <v>0</v>
      </c>
      <c r="N53" s="124">
        <v>0</v>
      </c>
      <c r="O53" s="124">
        <v>0</v>
      </c>
      <c r="P53" s="124">
        <v>0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24">
        <v>14.178075</v>
      </c>
      <c r="W53" s="124">
        <v>14.178075</v>
      </c>
      <c r="X53" s="124">
        <v>0</v>
      </c>
      <c r="Y53" s="124">
        <v>0</v>
      </c>
      <c r="Z53" s="124">
        <v>0</v>
      </c>
      <c r="AA53" s="127">
        <v>0.16600000000000001</v>
      </c>
      <c r="AB53" s="128">
        <v>0</v>
      </c>
      <c r="AC53" s="128">
        <v>0</v>
      </c>
      <c r="AD53" s="128">
        <v>1180000</v>
      </c>
      <c r="AE53" s="125" t="s">
        <v>473</v>
      </c>
      <c r="AF53" s="122">
        <v>2019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1"/>
    </row>
    <row r="54" spans="1:39" s="132" customFormat="1" x14ac:dyDescent="0.25">
      <c r="A54" s="122">
        <v>41</v>
      </c>
      <c r="B54" s="123" t="s">
        <v>483</v>
      </c>
      <c r="C54" s="122" t="s">
        <v>155</v>
      </c>
      <c r="D54" s="124">
        <v>31</v>
      </c>
      <c r="E54" s="125" t="s">
        <v>369</v>
      </c>
      <c r="F54" s="126">
        <v>0.4</v>
      </c>
      <c r="G54" s="124">
        <v>9140.4</v>
      </c>
      <c r="H54" s="124">
        <v>9140.4</v>
      </c>
      <c r="I54" s="124">
        <v>7033.5</v>
      </c>
      <c r="J54" s="124">
        <v>501.9</v>
      </c>
      <c r="K54" s="124">
        <v>0</v>
      </c>
      <c r="L54" s="124">
        <v>107</v>
      </c>
      <c r="M54" s="124">
        <v>570</v>
      </c>
      <c r="N54" s="124">
        <v>0</v>
      </c>
      <c r="O54" s="124">
        <v>0</v>
      </c>
      <c r="P54" s="124">
        <v>0</v>
      </c>
      <c r="Q54" s="124">
        <v>19</v>
      </c>
      <c r="R54" s="124">
        <v>570</v>
      </c>
      <c r="S54" s="124">
        <v>0</v>
      </c>
      <c r="T54" s="124">
        <v>0</v>
      </c>
      <c r="U54" s="124">
        <v>0</v>
      </c>
      <c r="V54" s="124">
        <v>37.666995299999996</v>
      </c>
      <c r="W54" s="124">
        <v>9.6123078</v>
      </c>
      <c r="X54" s="124">
        <v>28.054687499999996</v>
      </c>
      <c r="Y54" s="124">
        <v>0</v>
      </c>
      <c r="Z54" s="124">
        <v>0</v>
      </c>
      <c r="AA54" s="127">
        <v>0.16600000000000001</v>
      </c>
      <c r="AB54" s="128">
        <v>0</v>
      </c>
      <c r="AC54" s="128">
        <v>0</v>
      </c>
      <c r="AD54" s="128">
        <v>1750000</v>
      </c>
      <c r="AE54" s="125" t="s">
        <v>473</v>
      </c>
      <c r="AF54" s="122">
        <v>2020</v>
      </c>
      <c r="AG54" s="130">
        <v>0</v>
      </c>
      <c r="AH54" s="130">
        <v>0</v>
      </c>
      <c r="AI54" s="130">
        <v>0</v>
      </c>
      <c r="AJ54" s="130">
        <v>0</v>
      </c>
      <c r="AK54" s="130">
        <v>0</v>
      </c>
      <c r="AL54" s="130">
        <v>0</v>
      </c>
      <c r="AM54" s="131"/>
    </row>
    <row r="55" spans="1:39" s="132" customFormat="1" x14ac:dyDescent="0.25">
      <c r="A55" s="122">
        <v>42</v>
      </c>
      <c r="B55" s="123" t="s">
        <v>484</v>
      </c>
      <c r="C55" s="122" t="s">
        <v>155</v>
      </c>
      <c r="D55" s="124">
        <v>14</v>
      </c>
      <c r="E55" s="125" t="s">
        <v>369</v>
      </c>
      <c r="F55" s="126">
        <v>0.3</v>
      </c>
      <c r="G55" s="124">
        <v>6722.2</v>
      </c>
      <c r="H55" s="124">
        <v>6722.2</v>
      </c>
      <c r="I55" s="124">
        <v>4754.3999999999996</v>
      </c>
      <c r="J55" s="124">
        <v>752.8</v>
      </c>
      <c r="K55" s="124">
        <v>0</v>
      </c>
      <c r="L55" s="124">
        <v>81</v>
      </c>
      <c r="M55" s="124">
        <v>180</v>
      </c>
      <c r="N55" s="124">
        <v>0</v>
      </c>
      <c r="O55" s="124">
        <v>0</v>
      </c>
      <c r="P55" s="124">
        <v>0</v>
      </c>
      <c r="Q55" s="124">
        <v>6</v>
      </c>
      <c r="R55" s="124">
        <v>180</v>
      </c>
      <c r="S55" s="124">
        <v>0</v>
      </c>
      <c r="T55" s="124">
        <v>0</v>
      </c>
      <c r="U55" s="124">
        <v>0</v>
      </c>
      <c r="V55" s="124">
        <v>16.861424670000002</v>
      </c>
      <c r="W55" s="124">
        <v>8.0020496699999999</v>
      </c>
      <c r="X55" s="124">
        <v>8.8593750000000018</v>
      </c>
      <c r="Y55" s="124">
        <v>0</v>
      </c>
      <c r="Z55" s="124">
        <v>0</v>
      </c>
      <c r="AA55" s="127">
        <v>0.16600000000000001</v>
      </c>
      <c r="AB55" s="128">
        <v>0</v>
      </c>
      <c r="AC55" s="128">
        <v>0</v>
      </c>
      <c r="AD55" s="128">
        <v>1750000</v>
      </c>
      <c r="AE55" s="125" t="s">
        <v>473</v>
      </c>
      <c r="AF55" s="122">
        <v>2019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1"/>
    </row>
    <row r="56" spans="1:39" s="132" customFormat="1" x14ac:dyDescent="0.25">
      <c r="A56" s="122">
        <v>43</v>
      </c>
      <c r="B56" s="123" t="s">
        <v>406</v>
      </c>
      <c r="C56" s="122" t="s">
        <v>155</v>
      </c>
      <c r="D56" s="124">
        <v>47</v>
      </c>
      <c r="E56" s="125" t="s">
        <v>369</v>
      </c>
      <c r="F56" s="126">
        <v>0.3</v>
      </c>
      <c r="G56" s="124">
        <v>5851</v>
      </c>
      <c r="H56" s="124">
        <v>5851</v>
      </c>
      <c r="I56" s="124">
        <v>4646.2</v>
      </c>
      <c r="J56" s="124">
        <v>589.79999999999995</v>
      </c>
      <c r="K56" s="124">
        <v>0</v>
      </c>
      <c r="L56" s="124">
        <v>41</v>
      </c>
      <c r="M56" s="124">
        <v>352.5</v>
      </c>
      <c r="N56" s="124">
        <v>0</v>
      </c>
      <c r="O56" s="124">
        <v>352.5</v>
      </c>
      <c r="P56" s="124">
        <v>0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24">
        <v>53.691421874999996</v>
      </c>
      <c r="W56" s="124">
        <v>10.565249999999999</v>
      </c>
      <c r="X56" s="124">
        <v>43.126171874999997</v>
      </c>
      <c r="Y56" s="124">
        <v>0</v>
      </c>
      <c r="Z56" s="124">
        <v>0</v>
      </c>
      <c r="AA56" s="127">
        <v>0.16600000000000001</v>
      </c>
      <c r="AB56" s="128">
        <v>0</v>
      </c>
      <c r="AC56" s="128">
        <v>145000</v>
      </c>
      <c r="AD56" s="128">
        <v>0</v>
      </c>
      <c r="AE56" s="125" t="s">
        <v>473</v>
      </c>
      <c r="AF56" s="122">
        <v>2019</v>
      </c>
      <c r="AG56" s="130">
        <v>0</v>
      </c>
      <c r="AH56" s="130">
        <v>0</v>
      </c>
      <c r="AI56" s="130">
        <v>0</v>
      </c>
      <c r="AJ56" s="130">
        <v>0</v>
      </c>
      <c r="AK56" s="130">
        <v>0</v>
      </c>
      <c r="AL56" s="130">
        <v>0</v>
      </c>
      <c r="AM56" s="131"/>
    </row>
    <row r="57" spans="1:39" s="132" customFormat="1" x14ac:dyDescent="0.25">
      <c r="A57" s="122">
        <v>44</v>
      </c>
      <c r="B57" s="123" t="s">
        <v>407</v>
      </c>
      <c r="C57" s="122" t="s">
        <v>155</v>
      </c>
      <c r="D57" s="124">
        <v>10</v>
      </c>
      <c r="E57" s="125" t="s">
        <v>369</v>
      </c>
      <c r="F57" s="126">
        <v>0.2</v>
      </c>
      <c r="G57" s="124">
        <v>4464.3999999999996</v>
      </c>
      <c r="H57" s="124">
        <v>4464.3999999999996</v>
      </c>
      <c r="I57" s="124">
        <v>3052.7</v>
      </c>
      <c r="J57" s="124">
        <v>361.7</v>
      </c>
      <c r="K57" s="124">
        <v>0</v>
      </c>
      <c r="L57" s="124">
        <v>70</v>
      </c>
      <c r="M57" s="124">
        <v>120</v>
      </c>
      <c r="N57" s="124">
        <v>0</v>
      </c>
      <c r="O57" s="124">
        <v>0</v>
      </c>
      <c r="P57" s="124">
        <v>0</v>
      </c>
      <c r="Q57" s="124">
        <v>4</v>
      </c>
      <c r="R57" s="124">
        <v>120</v>
      </c>
      <c r="S57" s="124">
        <v>0</v>
      </c>
      <c r="T57" s="124">
        <v>0</v>
      </c>
      <c r="U57" s="124">
        <v>0</v>
      </c>
      <c r="V57" s="124">
        <v>13.204845460000003</v>
      </c>
      <c r="W57" s="124">
        <v>6.1173454599999992</v>
      </c>
      <c r="X57" s="124">
        <v>7.0875000000000039</v>
      </c>
      <c r="Y57" s="124">
        <v>0</v>
      </c>
      <c r="Z57" s="124">
        <v>0</v>
      </c>
      <c r="AA57" s="127">
        <v>0.16600000000000001</v>
      </c>
      <c r="AB57" s="128">
        <v>0</v>
      </c>
      <c r="AC57" s="128">
        <v>0</v>
      </c>
      <c r="AD57" s="128">
        <v>2100000</v>
      </c>
      <c r="AE57" s="125" t="s">
        <v>473</v>
      </c>
      <c r="AF57" s="122">
        <v>2015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1"/>
    </row>
    <row r="58" spans="1:39" s="132" customFormat="1" x14ac:dyDescent="0.25">
      <c r="A58" s="122">
        <v>45</v>
      </c>
      <c r="B58" s="123" t="s">
        <v>408</v>
      </c>
      <c r="C58" s="122" t="s">
        <v>155</v>
      </c>
      <c r="D58" s="124">
        <v>389</v>
      </c>
      <c r="E58" s="125" t="s">
        <v>369</v>
      </c>
      <c r="F58" s="126" t="s">
        <v>5</v>
      </c>
      <c r="G58" s="124">
        <v>13440</v>
      </c>
      <c r="H58" s="124">
        <v>13440</v>
      </c>
      <c r="I58" s="124">
        <v>0</v>
      </c>
      <c r="J58" s="124">
        <v>0</v>
      </c>
      <c r="K58" s="124">
        <v>0</v>
      </c>
      <c r="L58" s="124">
        <v>448</v>
      </c>
      <c r="M58" s="124">
        <v>12750</v>
      </c>
      <c r="N58" s="124">
        <v>0</v>
      </c>
      <c r="O58" s="124">
        <v>0</v>
      </c>
      <c r="P58" s="124">
        <v>0</v>
      </c>
      <c r="Q58" s="124">
        <v>425</v>
      </c>
      <c r="R58" s="124">
        <v>12750</v>
      </c>
      <c r="S58" s="124">
        <v>0</v>
      </c>
      <c r="T58" s="124">
        <v>0</v>
      </c>
      <c r="U58" s="124">
        <v>0</v>
      </c>
      <c r="V58" s="124">
        <v>600.10317122543995</v>
      </c>
      <c r="W58" s="124">
        <v>0</v>
      </c>
      <c r="X58" s="124">
        <v>600.10317122543995</v>
      </c>
      <c r="Y58" s="124">
        <v>0</v>
      </c>
      <c r="Z58" s="124">
        <v>0</v>
      </c>
      <c r="AA58" s="127">
        <v>0.16600000000000001</v>
      </c>
      <c r="AB58" s="128">
        <v>0</v>
      </c>
      <c r="AC58" s="128">
        <v>0</v>
      </c>
      <c r="AD58" s="128">
        <v>1600000</v>
      </c>
      <c r="AE58" s="125" t="s">
        <v>473</v>
      </c>
      <c r="AF58" s="129" t="s">
        <v>5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1"/>
    </row>
    <row r="59" spans="1:39" s="132" customFormat="1" x14ac:dyDescent="0.25">
      <c r="A59" s="122">
        <v>46</v>
      </c>
      <c r="B59" s="123" t="s">
        <v>409</v>
      </c>
      <c r="C59" s="122" t="s">
        <v>155</v>
      </c>
      <c r="D59" s="124">
        <v>104</v>
      </c>
      <c r="E59" s="125" t="s">
        <v>369</v>
      </c>
      <c r="F59" s="126">
        <v>2.5529999999999999</v>
      </c>
      <c r="G59" s="124">
        <v>37498.880000000005</v>
      </c>
      <c r="H59" s="124">
        <v>37498.880000000005</v>
      </c>
      <c r="I59" s="124">
        <v>22712</v>
      </c>
      <c r="J59" s="124">
        <v>2845.18</v>
      </c>
      <c r="K59" s="124">
        <v>0</v>
      </c>
      <c r="L59" s="124">
        <v>900</v>
      </c>
      <c r="M59" s="124">
        <v>13267.6</v>
      </c>
      <c r="N59" s="124">
        <v>397.6</v>
      </c>
      <c r="O59" s="124">
        <v>0</v>
      </c>
      <c r="P59" s="124">
        <v>0</v>
      </c>
      <c r="Q59" s="124">
        <v>429</v>
      </c>
      <c r="R59" s="124">
        <v>12870</v>
      </c>
      <c r="S59" s="124">
        <v>1602.6802243611999</v>
      </c>
      <c r="T59" s="124">
        <v>1486.0195935732017</v>
      </c>
      <c r="U59" s="124">
        <v>116.66063078799817</v>
      </c>
      <c r="V59" s="124">
        <v>276.63560634400005</v>
      </c>
      <c r="W59" s="124">
        <v>1.97725642</v>
      </c>
      <c r="X59" s="124">
        <v>268.14489606400002</v>
      </c>
      <c r="Y59" s="124">
        <v>6.5134538600000003</v>
      </c>
      <c r="Z59" s="124">
        <v>0</v>
      </c>
      <c r="AA59" s="127">
        <v>0.16600000000000001</v>
      </c>
      <c r="AB59" s="128">
        <v>142000</v>
      </c>
      <c r="AC59" s="128">
        <v>0</v>
      </c>
      <c r="AD59" s="128">
        <v>470000</v>
      </c>
      <c r="AE59" s="125" t="s">
        <v>473</v>
      </c>
      <c r="AF59" s="129" t="s">
        <v>37</v>
      </c>
      <c r="AG59" s="130">
        <v>161.05722120999999</v>
      </c>
      <c r="AH59" s="130">
        <v>161.05722120999999</v>
      </c>
      <c r="AI59" s="130">
        <v>0</v>
      </c>
      <c r="AJ59" s="130">
        <v>0</v>
      </c>
      <c r="AK59" s="130">
        <v>0</v>
      </c>
      <c r="AL59" s="130">
        <v>0</v>
      </c>
      <c r="AM59" s="131"/>
    </row>
    <row r="60" spans="1:39" s="132" customFormat="1" x14ac:dyDescent="0.25">
      <c r="A60" s="122">
        <v>47</v>
      </c>
      <c r="B60" s="123" t="s">
        <v>410</v>
      </c>
      <c r="C60" s="122" t="s">
        <v>155</v>
      </c>
      <c r="D60" s="138">
        <v>26</v>
      </c>
      <c r="E60" s="125" t="s">
        <v>369</v>
      </c>
      <c r="F60" s="126">
        <v>2.9506999999999999</v>
      </c>
      <c r="G60" s="124">
        <v>4500</v>
      </c>
      <c r="H60" s="124">
        <v>4500</v>
      </c>
      <c r="I60" s="124">
        <v>0</v>
      </c>
      <c r="J60" s="124">
        <v>0</v>
      </c>
      <c r="K60" s="124">
        <v>0</v>
      </c>
      <c r="L60" s="124">
        <v>300</v>
      </c>
      <c r="M60" s="124">
        <v>5730</v>
      </c>
      <c r="N60" s="124">
        <v>0</v>
      </c>
      <c r="O60" s="124">
        <v>0</v>
      </c>
      <c r="P60" s="124">
        <v>0</v>
      </c>
      <c r="Q60" s="124">
        <v>191</v>
      </c>
      <c r="R60" s="124">
        <v>5730</v>
      </c>
      <c r="S60" s="124">
        <v>213.26593137999998</v>
      </c>
      <c r="T60" s="124">
        <v>213.26593137999998</v>
      </c>
      <c r="U60" s="124">
        <v>0</v>
      </c>
      <c r="V60" s="124">
        <v>43.378588539245207</v>
      </c>
      <c r="W60" s="124">
        <v>0.37786821000000004</v>
      </c>
      <c r="X60" s="124">
        <v>43.000720329245205</v>
      </c>
      <c r="Y60" s="124">
        <v>0</v>
      </c>
      <c r="Z60" s="124">
        <v>0</v>
      </c>
      <c r="AA60" s="127">
        <v>0.16600000000000001</v>
      </c>
      <c r="AB60" s="128">
        <v>0</v>
      </c>
      <c r="AC60" s="128">
        <v>125000</v>
      </c>
      <c r="AD60" s="128">
        <v>210000</v>
      </c>
      <c r="AE60" s="125" t="s">
        <v>473</v>
      </c>
      <c r="AF60" s="129">
        <v>44743</v>
      </c>
      <c r="AG60" s="130">
        <v>3.2335876299999997</v>
      </c>
      <c r="AH60" s="130">
        <v>3.2335876299999997</v>
      </c>
      <c r="AI60" s="130">
        <v>0</v>
      </c>
      <c r="AJ60" s="130">
        <v>0</v>
      </c>
      <c r="AK60" s="130">
        <v>0</v>
      </c>
      <c r="AL60" s="130">
        <v>0</v>
      </c>
      <c r="AM60" s="131"/>
    </row>
    <row r="61" spans="1:39" s="132" customFormat="1" x14ac:dyDescent="0.25">
      <c r="A61" s="122">
        <v>48</v>
      </c>
      <c r="B61" s="123" t="s">
        <v>411</v>
      </c>
      <c r="C61" s="122" t="s">
        <v>155</v>
      </c>
      <c r="D61" s="124">
        <v>24</v>
      </c>
      <c r="E61" s="125" t="s">
        <v>5</v>
      </c>
      <c r="F61" s="126" t="s">
        <v>5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3330</v>
      </c>
      <c r="N61" s="124">
        <v>0</v>
      </c>
      <c r="O61" s="124">
        <v>0</v>
      </c>
      <c r="P61" s="124">
        <v>0</v>
      </c>
      <c r="Q61" s="124">
        <v>111</v>
      </c>
      <c r="R61" s="124">
        <v>3330</v>
      </c>
      <c r="S61" s="124">
        <v>0</v>
      </c>
      <c r="T61" s="124">
        <v>0</v>
      </c>
      <c r="U61" s="124">
        <v>0</v>
      </c>
      <c r="V61" s="124">
        <v>36.338680369999999</v>
      </c>
      <c r="W61" s="124">
        <v>-4.35342976</v>
      </c>
      <c r="X61" s="124">
        <v>40.692110129999996</v>
      </c>
      <c r="Y61" s="124">
        <v>0</v>
      </c>
      <c r="Z61" s="124">
        <v>0</v>
      </c>
      <c r="AA61" s="127">
        <v>0.16600000000000001</v>
      </c>
      <c r="AB61" s="128">
        <v>0</v>
      </c>
      <c r="AC61" s="128">
        <v>0</v>
      </c>
      <c r="AD61" s="128">
        <v>420000</v>
      </c>
      <c r="AE61" s="125" t="s">
        <v>473</v>
      </c>
      <c r="AF61" s="129" t="s">
        <v>5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1"/>
    </row>
    <row r="62" spans="1:39" s="132" customFormat="1" x14ac:dyDescent="0.25">
      <c r="A62" s="133"/>
      <c r="B62" s="134" t="s">
        <v>412</v>
      </c>
      <c r="C62" s="133"/>
      <c r="D62" s="135">
        <v>2121</v>
      </c>
      <c r="E62" s="133"/>
      <c r="F62" s="133"/>
      <c r="G62" s="135">
        <v>994721.7</v>
      </c>
      <c r="H62" s="135">
        <v>920325.6416666666</v>
      </c>
      <c r="I62" s="135">
        <v>722038.72</v>
      </c>
      <c r="J62" s="135">
        <v>78362.479999999981</v>
      </c>
      <c r="K62" s="135">
        <v>0</v>
      </c>
      <c r="L62" s="135">
        <v>7760</v>
      </c>
      <c r="M62" s="135">
        <v>87923.500000000015</v>
      </c>
      <c r="N62" s="135">
        <v>1786</v>
      </c>
      <c r="O62" s="135">
        <v>33277.5</v>
      </c>
      <c r="P62" s="135">
        <v>0</v>
      </c>
      <c r="Q62" s="135">
        <v>1762</v>
      </c>
      <c r="R62" s="135">
        <v>52860</v>
      </c>
      <c r="S62" s="135">
        <v>62878.793894063005</v>
      </c>
      <c r="T62" s="135">
        <v>57770.272265334112</v>
      </c>
      <c r="U62" s="135">
        <v>5108.5216287288913</v>
      </c>
      <c r="V62" s="135">
        <v>6077.3991606486834</v>
      </c>
      <c r="W62" s="135">
        <v>642.75244153999995</v>
      </c>
      <c r="X62" s="135">
        <v>5428.1332652486853</v>
      </c>
      <c r="Y62" s="135">
        <v>6.5134538600000003</v>
      </c>
      <c r="Z62" s="135">
        <v>0</v>
      </c>
      <c r="AA62" s="136"/>
      <c r="AB62" s="135"/>
      <c r="AC62" s="135"/>
      <c r="AD62" s="135"/>
      <c r="AE62" s="136"/>
      <c r="AF62" s="136"/>
      <c r="AG62" s="137">
        <v>5534.0357601622763</v>
      </c>
      <c r="AH62" s="137">
        <v>4922.0886931422774</v>
      </c>
      <c r="AI62" s="137">
        <v>611.94706702000008</v>
      </c>
      <c r="AJ62" s="137">
        <v>610</v>
      </c>
      <c r="AK62" s="137">
        <v>566.62926662638029</v>
      </c>
      <c r="AL62" s="137">
        <v>564.91168726468504</v>
      </c>
      <c r="AM62" s="131"/>
    </row>
    <row r="63" spans="1:39" ht="21" x14ac:dyDescent="0.25">
      <c r="A63" s="117"/>
      <c r="B63" s="118" t="s">
        <v>413</v>
      </c>
      <c r="C63" s="117"/>
      <c r="D63" s="119"/>
      <c r="E63" s="117"/>
      <c r="F63" s="117"/>
      <c r="G63" s="117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9"/>
      <c r="T63" s="119"/>
      <c r="U63" s="119"/>
      <c r="V63" s="119"/>
      <c r="W63" s="119"/>
      <c r="X63" s="119"/>
      <c r="Y63" s="119"/>
      <c r="Z63" s="119"/>
      <c r="AA63" s="119"/>
      <c r="AB63" s="120"/>
      <c r="AC63" s="120"/>
      <c r="AD63" s="120"/>
      <c r="AE63" s="119"/>
      <c r="AF63" s="119"/>
      <c r="AG63" s="119"/>
      <c r="AH63" s="119"/>
      <c r="AI63" s="121"/>
      <c r="AJ63" s="121"/>
      <c r="AK63" s="121"/>
      <c r="AL63" s="121"/>
    </row>
    <row r="64" spans="1:39" s="132" customFormat="1" ht="31.5" x14ac:dyDescent="0.25">
      <c r="A64" s="122">
        <v>49</v>
      </c>
      <c r="B64" s="123" t="s">
        <v>414</v>
      </c>
      <c r="C64" s="122" t="s">
        <v>156</v>
      </c>
      <c r="D64" s="124">
        <v>16720</v>
      </c>
      <c r="E64" s="125" t="s">
        <v>386</v>
      </c>
      <c r="F64" s="126">
        <v>36.299999999999997</v>
      </c>
      <c r="G64" s="124">
        <v>664656.53999999992</v>
      </c>
      <c r="H64" s="124">
        <v>555310.04</v>
      </c>
      <c r="I64" s="124">
        <v>468073.79999999993</v>
      </c>
      <c r="J64" s="124">
        <v>30750.700000000004</v>
      </c>
      <c r="K64" s="124">
        <v>0</v>
      </c>
      <c r="L64" s="124">
        <v>3348</v>
      </c>
      <c r="M64" s="124">
        <v>83486.8</v>
      </c>
      <c r="N64" s="124">
        <v>61872.800000000003</v>
      </c>
      <c r="O64" s="124">
        <v>1514</v>
      </c>
      <c r="P64" s="124">
        <v>0</v>
      </c>
      <c r="Q64" s="124">
        <v>670</v>
      </c>
      <c r="R64" s="124">
        <v>20100</v>
      </c>
      <c r="S64" s="124">
        <v>50378.876692020305</v>
      </c>
      <c r="T64" s="124">
        <v>49309.302518731107</v>
      </c>
      <c r="U64" s="124">
        <v>1069.5741732891988</v>
      </c>
      <c r="V64" s="124">
        <v>21275.001265425002</v>
      </c>
      <c r="W64" s="124">
        <v>1612.2509117999998</v>
      </c>
      <c r="X64" s="124">
        <v>19662.750353625001</v>
      </c>
      <c r="Y64" s="124">
        <v>0</v>
      </c>
      <c r="Z64" s="124">
        <v>0</v>
      </c>
      <c r="AA64" s="127">
        <v>0.16600000000000001</v>
      </c>
      <c r="AB64" s="128">
        <v>290000</v>
      </c>
      <c r="AC64" s="128">
        <v>267000</v>
      </c>
      <c r="AD64" s="128">
        <v>980000</v>
      </c>
      <c r="AE64" s="125" t="s">
        <v>473</v>
      </c>
      <c r="AF64" s="129" t="s">
        <v>20</v>
      </c>
      <c r="AG64" s="130">
        <v>4648.5851079800004</v>
      </c>
      <c r="AH64" s="130">
        <v>4646.5382244100001</v>
      </c>
      <c r="AI64" s="130">
        <v>2.0468835700003183</v>
      </c>
      <c r="AJ64" s="130">
        <v>0</v>
      </c>
      <c r="AK64" s="130">
        <v>1.8955876248574779</v>
      </c>
      <c r="AL64" s="130">
        <v>0</v>
      </c>
      <c r="AM64" s="131"/>
    </row>
    <row r="65" spans="1:39" s="132" customFormat="1" x14ac:dyDescent="0.25">
      <c r="A65" s="122">
        <v>50</v>
      </c>
      <c r="B65" s="123" t="s">
        <v>415</v>
      </c>
      <c r="C65" s="122" t="s">
        <v>156</v>
      </c>
      <c r="D65" s="124">
        <v>6408</v>
      </c>
      <c r="E65" s="125" t="s">
        <v>370</v>
      </c>
      <c r="F65" s="126">
        <v>3</v>
      </c>
      <c r="G65" s="124">
        <v>62062.1</v>
      </c>
      <c r="H65" s="124">
        <v>59118.6</v>
      </c>
      <c r="I65" s="124">
        <v>47592.2</v>
      </c>
      <c r="J65" s="124">
        <v>6200.8</v>
      </c>
      <c r="K65" s="124">
        <v>0</v>
      </c>
      <c r="L65" s="124">
        <v>395</v>
      </c>
      <c r="M65" s="124">
        <v>22053.340000000004</v>
      </c>
      <c r="N65" s="124">
        <v>15704.100000000002</v>
      </c>
      <c r="O65" s="124">
        <v>1579.2400000000016</v>
      </c>
      <c r="P65" s="124">
        <v>0</v>
      </c>
      <c r="Q65" s="124">
        <v>159</v>
      </c>
      <c r="R65" s="124">
        <v>4770</v>
      </c>
      <c r="S65" s="124">
        <v>7999.831458579999</v>
      </c>
      <c r="T65" s="124">
        <v>6885.075476349999</v>
      </c>
      <c r="U65" s="124">
        <v>1114.75598223</v>
      </c>
      <c r="V65" s="124">
        <v>9321.4802148315011</v>
      </c>
      <c r="W65" s="124">
        <v>944.39057394000019</v>
      </c>
      <c r="X65" s="124">
        <v>8377.0896408915014</v>
      </c>
      <c r="Y65" s="124">
        <v>0</v>
      </c>
      <c r="Z65" s="124">
        <v>0</v>
      </c>
      <c r="AA65" s="127">
        <v>0.16600000000000001</v>
      </c>
      <c r="AB65" s="128">
        <v>442000</v>
      </c>
      <c r="AC65" s="128">
        <v>305000</v>
      </c>
      <c r="AD65" s="128">
        <v>4000000</v>
      </c>
      <c r="AE65" s="125" t="s">
        <v>473</v>
      </c>
      <c r="AF65" s="122">
        <v>2021</v>
      </c>
      <c r="AG65" s="130">
        <v>2392.0446069031518</v>
      </c>
      <c r="AH65" s="130">
        <v>2392.0446069031518</v>
      </c>
      <c r="AI65" s="130">
        <v>0</v>
      </c>
      <c r="AJ65" s="130">
        <v>0</v>
      </c>
      <c r="AK65" s="130">
        <v>0</v>
      </c>
      <c r="AL65" s="130">
        <v>0</v>
      </c>
      <c r="AM65" s="131"/>
    </row>
    <row r="66" spans="1:39" s="132" customFormat="1" x14ac:dyDescent="0.25">
      <c r="A66" s="122">
        <v>51</v>
      </c>
      <c r="B66" s="123" t="s">
        <v>416</v>
      </c>
      <c r="C66" s="122" t="s">
        <v>156</v>
      </c>
      <c r="D66" s="124">
        <v>1063</v>
      </c>
      <c r="E66" s="125" t="s">
        <v>370</v>
      </c>
      <c r="F66" s="126">
        <v>4.2</v>
      </c>
      <c r="G66" s="124">
        <v>124578.09999999998</v>
      </c>
      <c r="H66" s="124">
        <v>122243.29999999997</v>
      </c>
      <c r="I66" s="124">
        <v>82067.699999999983</v>
      </c>
      <c r="J66" s="124">
        <v>36065.100000000006</v>
      </c>
      <c r="K66" s="124">
        <v>0</v>
      </c>
      <c r="L66" s="124">
        <v>306</v>
      </c>
      <c r="M66" s="124">
        <v>32457.499999999996</v>
      </c>
      <c r="N66" s="124">
        <v>0</v>
      </c>
      <c r="O66" s="124">
        <v>28287.499999999996</v>
      </c>
      <c r="P66" s="124">
        <v>0</v>
      </c>
      <c r="Q66" s="124">
        <v>139</v>
      </c>
      <c r="R66" s="124">
        <v>4170</v>
      </c>
      <c r="S66" s="124">
        <v>6461.9970663700024</v>
      </c>
      <c r="T66" s="124">
        <v>6461.9970663700024</v>
      </c>
      <c r="U66" s="124">
        <v>0</v>
      </c>
      <c r="V66" s="124">
        <v>1196.381010135</v>
      </c>
      <c r="W66" s="124">
        <v>95.349093509999989</v>
      </c>
      <c r="X66" s="124">
        <v>1101.0319166250001</v>
      </c>
      <c r="Y66" s="124">
        <v>0</v>
      </c>
      <c r="Z66" s="124">
        <v>0</v>
      </c>
      <c r="AA66" s="127">
        <v>0.16600000000000001</v>
      </c>
      <c r="AB66" s="128">
        <v>0</v>
      </c>
      <c r="AC66" s="128">
        <v>42000</v>
      </c>
      <c r="AD66" s="128">
        <v>830000</v>
      </c>
      <c r="AE66" s="125" t="s">
        <v>473</v>
      </c>
      <c r="AF66" s="122">
        <v>2020</v>
      </c>
      <c r="AG66" s="130">
        <v>1059.2840532</v>
      </c>
      <c r="AH66" s="130">
        <v>1059.2840532</v>
      </c>
      <c r="AI66" s="130">
        <v>0</v>
      </c>
      <c r="AJ66" s="130">
        <v>0</v>
      </c>
      <c r="AK66" s="130">
        <v>0</v>
      </c>
      <c r="AL66" s="130">
        <v>0</v>
      </c>
      <c r="AM66" s="131"/>
    </row>
    <row r="67" spans="1:39" s="132" customFormat="1" x14ac:dyDescent="0.25">
      <c r="A67" s="122">
        <v>52</v>
      </c>
      <c r="B67" s="123" t="s">
        <v>417</v>
      </c>
      <c r="C67" s="122" t="s">
        <v>156</v>
      </c>
      <c r="D67" s="124">
        <v>839</v>
      </c>
      <c r="E67" s="125" t="s">
        <v>370</v>
      </c>
      <c r="F67" s="126">
        <v>2.8</v>
      </c>
      <c r="G67" s="124">
        <v>65909.25</v>
      </c>
      <c r="H67" s="124">
        <v>64448.350000000006</v>
      </c>
      <c r="I67" s="124">
        <v>56467.100000000006</v>
      </c>
      <c r="J67" s="124">
        <v>1362.6</v>
      </c>
      <c r="K67" s="124">
        <v>0</v>
      </c>
      <c r="L67" s="124">
        <v>497</v>
      </c>
      <c r="M67" s="124">
        <v>4960.1000000000004</v>
      </c>
      <c r="N67" s="124">
        <v>1810.1</v>
      </c>
      <c r="O67" s="124">
        <v>240</v>
      </c>
      <c r="P67" s="124">
        <v>0</v>
      </c>
      <c r="Q67" s="124">
        <v>97</v>
      </c>
      <c r="R67" s="124">
        <v>2910</v>
      </c>
      <c r="S67" s="124">
        <v>4617.2011151800016</v>
      </c>
      <c r="T67" s="124">
        <v>4617.2011151800016</v>
      </c>
      <c r="U67" s="124">
        <v>0</v>
      </c>
      <c r="V67" s="124">
        <v>949.96372800999984</v>
      </c>
      <c r="W67" s="124">
        <v>362.30053426000001</v>
      </c>
      <c r="X67" s="124">
        <v>587.66319374999989</v>
      </c>
      <c r="Y67" s="124">
        <v>0</v>
      </c>
      <c r="Z67" s="124">
        <v>0</v>
      </c>
      <c r="AA67" s="127">
        <v>0.16600000000000001</v>
      </c>
      <c r="AB67" s="128">
        <v>240000</v>
      </c>
      <c r="AC67" s="128">
        <v>193000</v>
      </c>
      <c r="AD67" s="128">
        <v>1250000</v>
      </c>
      <c r="AE67" s="125" t="s">
        <v>473</v>
      </c>
      <c r="AF67" s="122">
        <v>2021</v>
      </c>
      <c r="AG67" s="130">
        <v>1723.94317157</v>
      </c>
      <c r="AH67" s="130">
        <v>1723.94317157</v>
      </c>
      <c r="AI67" s="130">
        <v>0</v>
      </c>
      <c r="AJ67" s="130">
        <v>0</v>
      </c>
      <c r="AK67" s="130">
        <v>0</v>
      </c>
      <c r="AL67" s="130">
        <v>0</v>
      </c>
      <c r="AM67" s="131"/>
    </row>
    <row r="68" spans="1:39" s="132" customFormat="1" x14ac:dyDescent="0.25">
      <c r="A68" s="122">
        <v>53</v>
      </c>
      <c r="B68" s="123" t="s">
        <v>6</v>
      </c>
      <c r="C68" s="122" t="s">
        <v>156</v>
      </c>
      <c r="D68" s="124">
        <v>584</v>
      </c>
      <c r="E68" s="125" t="s">
        <v>370</v>
      </c>
      <c r="F68" s="126">
        <v>1.5</v>
      </c>
      <c r="G68" s="124">
        <v>36711.599999999999</v>
      </c>
      <c r="H68" s="124">
        <v>36711.599999999999</v>
      </c>
      <c r="I68" s="124">
        <v>28388.9</v>
      </c>
      <c r="J68" s="124">
        <v>3169.6000000000004</v>
      </c>
      <c r="K68" s="124">
        <v>0</v>
      </c>
      <c r="L68" s="124">
        <v>363</v>
      </c>
      <c r="M68" s="124">
        <v>4209</v>
      </c>
      <c r="N68" s="124">
        <v>609</v>
      </c>
      <c r="O68" s="124">
        <v>0</v>
      </c>
      <c r="P68" s="124">
        <v>0</v>
      </c>
      <c r="Q68" s="124">
        <v>120</v>
      </c>
      <c r="R68" s="124">
        <v>3600</v>
      </c>
      <c r="S68" s="124">
        <v>3279.699420030001</v>
      </c>
      <c r="T68" s="124">
        <v>3279.699420030001</v>
      </c>
      <c r="U68" s="124">
        <v>0</v>
      </c>
      <c r="V68" s="124">
        <v>701.85980504999998</v>
      </c>
      <c r="W68" s="124">
        <v>185.44657004999999</v>
      </c>
      <c r="X68" s="124">
        <v>516.41323499999999</v>
      </c>
      <c r="Y68" s="124">
        <v>0</v>
      </c>
      <c r="Z68" s="124">
        <v>0</v>
      </c>
      <c r="AA68" s="127">
        <v>0.16600000000000001</v>
      </c>
      <c r="AB68" s="128">
        <v>403000</v>
      </c>
      <c r="AC68" s="128">
        <v>0</v>
      </c>
      <c r="AD68" s="128">
        <v>2560000</v>
      </c>
      <c r="AE68" s="125" t="s">
        <v>473</v>
      </c>
      <c r="AF68" s="122">
        <v>2020</v>
      </c>
      <c r="AG68" s="130">
        <v>1568.10629668</v>
      </c>
      <c r="AH68" s="130">
        <v>1568.10629668</v>
      </c>
      <c r="AI68" s="130">
        <v>0</v>
      </c>
      <c r="AJ68" s="130">
        <v>0</v>
      </c>
      <c r="AK68" s="130">
        <v>0</v>
      </c>
      <c r="AL68" s="130">
        <v>0</v>
      </c>
      <c r="AM68" s="131"/>
    </row>
    <row r="69" spans="1:39" s="132" customFormat="1" x14ac:dyDescent="0.25">
      <c r="A69" s="122">
        <v>54</v>
      </c>
      <c r="B69" s="123" t="s">
        <v>418</v>
      </c>
      <c r="C69" s="122" t="s">
        <v>156</v>
      </c>
      <c r="D69" s="124">
        <v>2971</v>
      </c>
      <c r="E69" s="125" t="s">
        <v>370</v>
      </c>
      <c r="F69" s="126">
        <v>35.4</v>
      </c>
      <c r="G69" s="124">
        <v>605514.80000000016</v>
      </c>
      <c r="H69" s="124">
        <v>605514.80000000016</v>
      </c>
      <c r="I69" s="124">
        <v>500891.00000000006</v>
      </c>
      <c r="J69" s="124">
        <v>30521.4</v>
      </c>
      <c r="K69" s="124">
        <v>0</v>
      </c>
      <c r="L69" s="124">
        <v>2333</v>
      </c>
      <c r="M69" s="124">
        <v>22840.3</v>
      </c>
      <c r="N69" s="124">
        <v>14950.3</v>
      </c>
      <c r="O69" s="124">
        <v>0</v>
      </c>
      <c r="P69" s="124">
        <v>0</v>
      </c>
      <c r="Q69" s="124">
        <v>263</v>
      </c>
      <c r="R69" s="124">
        <v>7890</v>
      </c>
      <c r="S69" s="124">
        <v>0</v>
      </c>
      <c r="T69" s="124">
        <v>0</v>
      </c>
      <c r="U69" s="124">
        <v>0</v>
      </c>
      <c r="V69" s="124">
        <v>3603.5007267099991</v>
      </c>
      <c r="W69" s="124">
        <v>336.25830625999993</v>
      </c>
      <c r="X69" s="124">
        <v>3267.2424204499994</v>
      </c>
      <c r="Y69" s="124">
        <v>0</v>
      </c>
      <c r="Z69" s="124">
        <v>0</v>
      </c>
      <c r="AA69" s="127">
        <v>0.16600000000000001</v>
      </c>
      <c r="AB69" s="128">
        <v>200000</v>
      </c>
      <c r="AC69" s="128">
        <v>203000</v>
      </c>
      <c r="AD69" s="128">
        <v>570000</v>
      </c>
      <c r="AE69" s="125" t="s">
        <v>473</v>
      </c>
      <c r="AF69" s="122">
        <v>2010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1"/>
    </row>
    <row r="70" spans="1:39" s="132" customFormat="1" x14ac:dyDescent="0.25">
      <c r="A70" s="122">
        <v>55</v>
      </c>
      <c r="B70" s="123" t="s">
        <v>419</v>
      </c>
      <c r="C70" s="122" t="s">
        <v>156</v>
      </c>
      <c r="D70" s="124">
        <v>806</v>
      </c>
      <c r="E70" s="125" t="s">
        <v>370</v>
      </c>
      <c r="F70" s="126">
        <v>20.8</v>
      </c>
      <c r="G70" s="124">
        <v>390138.3000000001</v>
      </c>
      <c r="H70" s="124">
        <v>301394.73226187157</v>
      </c>
      <c r="I70" s="124">
        <v>200182.13333333333</v>
      </c>
      <c r="J70" s="124">
        <v>28413.93</v>
      </c>
      <c r="K70" s="124">
        <v>0</v>
      </c>
      <c r="L70" s="124">
        <v>2643</v>
      </c>
      <c r="M70" s="124">
        <v>53560.6</v>
      </c>
      <c r="N70" s="124">
        <v>0</v>
      </c>
      <c r="O70" s="124">
        <v>820.6</v>
      </c>
      <c r="P70" s="124">
        <v>0</v>
      </c>
      <c r="Q70" s="124">
        <v>1758</v>
      </c>
      <c r="R70" s="124">
        <v>52740</v>
      </c>
      <c r="S70" s="124">
        <v>0</v>
      </c>
      <c r="T70" s="124">
        <v>0</v>
      </c>
      <c r="U70" s="124">
        <v>0</v>
      </c>
      <c r="V70" s="124">
        <v>1307.9211899658831</v>
      </c>
      <c r="W70" s="124">
        <v>50.792333970000001</v>
      </c>
      <c r="X70" s="124">
        <v>1257.128855995883</v>
      </c>
      <c r="Y70" s="124">
        <v>0</v>
      </c>
      <c r="Z70" s="124">
        <v>0</v>
      </c>
      <c r="AA70" s="127">
        <v>0.16600000000000001</v>
      </c>
      <c r="AB70" s="128">
        <v>266000</v>
      </c>
      <c r="AC70" s="128">
        <v>175000</v>
      </c>
      <c r="AD70" s="128">
        <v>720000</v>
      </c>
      <c r="AE70" s="125" t="s">
        <v>473</v>
      </c>
      <c r="AF70" s="122">
        <v>2013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1"/>
    </row>
    <row r="71" spans="1:39" s="132" customFormat="1" x14ac:dyDescent="0.25">
      <c r="A71" s="122">
        <v>56</v>
      </c>
      <c r="B71" s="123" t="s">
        <v>420</v>
      </c>
      <c r="C71" s="122" t="s">
        <v>156</v>
      </c>
      <c r="D71" s="124">
        <v>167</v>
      </c>
      <c r="E71" s="125" t="s">
        <v>370</v>
      </c>
      <c r="F71" s="126">
        <v>14.8</v>
      </c>
      <c r="G71" s="124">
        <v>334007.89999999997</v>
      </c>
      <c r="H71" s="124">
        <v>312877.59999999998</v>
      </c>
      <c r="I71" s="124">
        <v>245354.99999999997</v>
      </c>
      <c r="J71" s="124">
        <v>7065.4000000000015</v>
      </c>
      <c r="K71" s="124">
        <v>0</v>
      </c>
      <c r="L71" s="124">
        <v>1776</v>
      </c>
      <c r="M71" s="124">
        <v>9721.1</v>
      </c>
      <c r="N71" s="124">
        <v>189.9</v>
      </c>
      <c r="O71" s="124">
        <v>81.2</v>
      </c>
      <c r="P71" s="124">
        <v>0</v>
      </c>
      <c r="Q71" s="124">
        <v>315</v>
      </c>
      <c r="R71" s="124">
        <v>9450</v>
      </c>
      <c r="S71" s="124">
        <v>0</v>
      </c>
      <c r="T71" s="124">
        <v>0</v>
      </c>
      <c r="U71" s="124">
        <v>0</v>
      </c>
      <c r="V71" s="124">
        <v>209.51321242000003</v>
      </c>
      <c r="W71" s="124">
        <v>59.591662420000013</v>
      </c>
      <c r="X71" s="124">
        <v>149.92155000000002</v>
      </c>
      <c r="Y71" s="124">
        <v>0</v>
      </c>
      <c r="Z71" s="124">
        <v>0</v>
      </c>
      <c r="AA71" s="127">
        <v>0.16600000000000001</v>
      </c>
      <c r="AB71" s="128">
        <v>165000</v>
      </c>
      <c r="AC71" s="128">
        <v>143000</v>
      </c>
      <c r="AD71" s="128">
        <v>400000</v>
      </c>
      <c r="AE71" s="125" t="s">
        <v>473</v>
      </c>
      <c r="AF71" s="122">
        <v>2014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1"/>
    </row>
    <row r="72" spans="1:39" s="132" customFormat="1" x14ac:dyDescent="0.25">
      <c r="A72" s="122">
        <v>57</v>
      </c>
      <c r="B72" s="123" t="s">
        <v>421</v>
      </c>
      <c r="C72" s="122" t="s">
        <v>156</v>
      </c>
      <c r="D72" s="124">
        <v>244</v>
      </c>
      <c r="E72" s="125" t="s">
        <v>370</v>
      </c>
      <c r="F72" s="126">
        <v>8.4</v>
      </c>
      <c r="G72" s="124">
        <v>209262.00000000003</v>
      </c>
      <c r="H72" s="124">
        <v>204053.40000000002</v>
      </c>
      <c r="I72" s="124">
        <v>136762.6</v>
      </c>
      <c r="J72" s="124">
        <v>14494.400000000001</v>
      </c>
      <c r="K72" s="124">
        <v>0</v>
      </c>
      <c r="L72" s="124">
        <v>884</v>
      </c>
      <c r="M72" s="124">
        <v>22140</v>
      </c>
      <c r="N72" s="124">
        <v>0</v>
      </c>
      <c r="O72" s="124">
        <v>0</v>
      </c>
      <c r="P72" s="124">
        <v>0</v>
      </c>
      <c r="Q72" s="124">
        <v>738</v>
      </c>
      <c r="R72" s="124">
        <v>22140</v>
      </c>
      <c r="S72" s="124">
        <v>0</v>
      </c>
      <c r="T72" s="124">
        <v>0</v>
      </c>
      <c r="U72" s="124">
        <v>0</v>
      </c>
      <c r="V72" s="124">
        <v>353.92017495409198</v>
      </c>
      <c r="W72" s="124">
        <v>80.86690440000001</v>
      </c>
      <c r="X72" s="124">
        <v>273.05327055409197</v>
      </c>
      <c r="Y72" s="124">
        <v>0</v>
      </c>
      <c r="Z72" s="124">
        <v>0</v>
      </c>
      <c r="AA72" s="127">
        <v>0.16600000000000001</v>
      </c>
      <c r="AB72" s="128">
        <v>0</v>
      </c>
      <c r="AC72" s="128">
        <v>0</v>
      </c>
      <c r="AD72" s="128">
        <v>420000</v>
      </c>
      <c r="AE72" s="125" t="s">
        <v>473</v>
      </c>
      <c r="AF72" s="122">
        <v>2015</v>
      </c>
      <c r="AG72" s="130">
        <v>0</v>
      </c>
      <c r="AH72" s="130">
        <v>0</v>
      </c>
      <c r="AI72" s="130">
        <v>0</v>
      </c>
      <c r="AJ72" s="130">
        <v>0</v>
      </c>
      <c r="AK72" s="130">
        <v>0</v>
      </c>
      <c r="AL72" s="130">
        <v>0</v>
      </c>
      <c r="AM72" s="131"/>
    </row>
    <row r="73" spans="1:39" s="132" customFormat="1" x14ac:dyDescent="0.25">
      <c r="A73" s="122">
        <v>58</v>
      </c>
      <c r="B73" s="123" t="s">
        <v>422</v>
      </c>
      <c r="C73" s="122" t="s">
        <v>156</v>
      </c>
      <c r="D73" s="124">
        <v>48</v>
      </c>
      <c r="E73" s="125" t="s">
        <v>370</v>
      </c>
      <c r="F73" s="126">
        <v>2.2000000000000002</v>
      </c>
      <c r="G73" s="124">
        <v>110253.15000000001</v>
      </c>
      <c r="H73" s="124">
        <v>93944.171011235958</v>
      </c>
      <c r="I73" s="124">
        <v>65411.6</v>
      </c>
      <c r="J73" s="124">
        <v>6547.4800000000014</v>
      </c>
      <c r="K73" s="124">
        <v>0</v>
      </c>
      <c r="L73" s="124">
        <v>604</v>
      </c>
      <c r="M73" s="124">
        <v>1890</v>
      </c>
      <c r="N73" s="124">
        <v>0</v>
      </c>
      <c r="O73" s="124">
        <v>0</v>
      </c>
      <c r="P73" s="124">
        <v>0</v>
      </c>
      <c r="Q73" s="124">
        <v>63</v>
      </c>
      <c r="R73" s="124">
        <v>1890</v>
      </c>
      <c r="S73" s="124">
        <v>0</v>
      </c>
      <c r="T73" s="124">
        <v>0</v>
      </c>
      <c r="U73" s="124">
        <v>0</v>
      </c>
      <c r="V73" s="124">
        <v>56.291024379999996</v>
      </c>
      <c r="W73" s="124">
        <v>28.64977438</v>
      </c>
      <c r="X73" s="124">
        <v>27.641249999999996</v>
      </c>
      <c r="Y73" s="124">
        <v>0</v>
      </c>
      <c r="Z73" s="124">
        <v>0</v>
      </c>
      <c r="AA73" s="127">
        <v>0.16600000000000001</v>
      </c>
      <c r="AB73" s="128">
        <v>0</v>
      </c>
      <c r="AC73" s="128">
        <v>0</v>
      </c>
      <c r="AD73" s="128">
        <v>520000</v>
      </c>
      <c r="AE73" s="125" t="s">
        <v>473</v>
      </c>
      <c r="AF73" s="122">
        <v>2014</v>
      </c>
      <c r="AG73" s="130">
        <v>0</v>
      </c>
      <c r="AH73" s="130">
        <v>0</v>
      </c>
      <c r="AI73" s="130">
        <v>0</v>
      </c>
      <c r="AJ73" s="130">
        <v>0</v>
      </c>
      <c r="AK73" s="130">
        <v>0</v>
      </c>
      <c r="AL73" s="130">
        <v>0</v>
      </c>
      <c r="AM73" s="131"/>
    </row>
    <row r="74" spans="1:39" s="132" customFormat="1" ht="21" x14ac:dyDescent="0.25">
      <c r="A74" s="122">
        <v>59</v>
      </c>
      <c r="B74" s="123" t="s">
        <v>423</v>
      </c>
      <c r="C74" s="122" t="s">
        <v>156</v>
      </c>
      <c r="D74" s="124">
        <v>208</v>
      </c>
      <c r="E74" s="125" t="s">
        <v>387</v>
      </c>
      <c r="F74" s="126">
        <v>12.7</v>
      </c>
      <c r="G74" s="124">
        <v>225597.19999999992</v>
      </c>
      <c r="H74" s="124">
        <v>201155.4</v>
      </c>
      <c r="I74" s="124">
        <v>159702.40000000002</v>
      </c>
      <c r="J74" s="124">
        <v>8503.5</v>
      </c>
      <c r="K74" s="124">
        <v>0</v>
      </c>
      <c r="L74" s="124">
        <v>869</v>
      </c>
      <c r="M74" s="124">
        <v>6450</v>
      </c>
      <c r="N74" s="124">
        <v>0</v>
      </c>
      <c r="O74" s="124">
        <v>0</v>
      </c>
      <c r="P74" s="124">
        <v>0</v>
      </c>
      <c r="Q74" s="124">
        <v>215</v>
      </c>
      <c r="R74" s="124">
        <v>6450</v>
      </c>
      <c r="S74" s="124">
        <v>0</v>
      </c>
      <c r="T74" s="124">
        <v>0</v>
      </c>
      <c r="U74" s="124">
        <v>0</v>
      </c>
      <c r="V74" s="124">
        <v>292.51514543000002</v>
      </c>
      <c r="W74" s="124">
        <v>110.34451894999999</v>
      </c>
      <c r="X74" s="124">
        <v>182.17062648000001</v>
      </c>
      <c r="Y74" s="124">
        <v>0</v>
      </c>
      <c r="Z74" s="124">
        <v>0</v>
      </c>
      <c r="AA74" s="127">
        <v>0.16600000000000001</v>
      </c>
      <c r="AB74" s="128">
        <v>0</v>
      </c>
      <c r="AC74" s="128">
        <v>0</v>
      </c>
      <c r="AD74" s="128">
        <v>960000</v>
      </c>
      <c r="AE74" s="125" t="s">
        <v>473</v>
      </c>
      <c r="AF74" s="129" t="s">
        <v>38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1"/>
    </row>
    <row r="75" spans="1:39" s="132" customFormat="1" x14ac:dyDescent="0.25">
      <c r="A75" s="122">
        <v>60</v>
      </c>
      <c r="B75" s="123" t="s">
        <v>424</v>
      </c>
      <c r="C75" s="122" t="s">
        <v>156</v>
      </c>
      <c r="D75" s="124">
        <v>240</v>
      </c>
      <c r="E75" s="125" t="s">
        <v>370</v>
      </c>
      <c r="F75" s="126">
        <v>1.9</v>
      </c>
      <c r="G75" s="124">
        <v>28673.05</v>
      </c>
      <c r="H75" s="124">
        <v>28673.05</v>
      </c>
      <c r="I75" s="124">
        <v>21073.5</v>
      </c>
      <c r="J75" s="124">
        <v>5974.3</v>
      </c>
      <c r="K75" s="124">
        <v>0</v>
      </c>
      <c r="L75" s="124">
        <v>148</v>
      </c>
      <c r="M75" s="124">
        <v>3435.1</v>
      </c>
      <c r="N75" s="124">
        <v>0</v>
      </c>
      <c r="O75" s="124">
        <v>1695.1</v>
      </c>
      <c r="P75" s="124">
        <v>0</v>
      </c>
      <c r="Q75" s="124">
        <v>58</v>
      </c>
      <c r="R75" s="124">
        <v>1740</v>
      </c>
      <c r="S75" s="124">
        <v>0</v>
      </c>
      <c r="T75" s="124">
        <v>0</v>
      </c>
      <c r="U75" s="124">
        <v>0</v>
      </c>
      <c r="V75" s="124">
        <v>289.18488956249996</v>
      </c>
      <c r="W75" s="124">
        <v>8.8713029999999993</v>
      </c>
      <c r="X75" s="124">
        <v>280.31358656249995</v>
      </c>
      <c r="Y75" s="124">
        <v>0</v>
      </c>
      <c r="Z75" s="124">
        <v>0</v>
      </c>
      <c r="AA75" s="127">
        <v>0.16600000000000001</v>
      </c>
      <c r="AB75" s="128">
        <v>0</v>
      </c>
      <c r="AC75" s="128">
        <v>170000</v>
      </c>
      <c r="AD75" s="128">
        <v>700000</v>
      </c>
      <c r="AE75" s="125" t="s">
        <v>473</v>
      </c>
      <c r="AF75" s="122">
        <v>2019</v>
      </c>
      <c r="AG75" s="130">
        <v>0</v>
      </c>
      <c r="AH75" s="130">
        <v>0</v>
      </c>
      <c r="AI75" s="130">
        <v>0</v>
      </c>
      <c r="AJ75" s="130">
        <v>0</v>
      </c>
      <c r="AK75" s="130">
        <v>0</v>
      </c>
      <c r="AL75" s="130">
        <v>0</v>
      </c>
      <c r="AM75" s="131"/>
    </row>
    <row r="76" spans="1:39" s="132" customFormat="1" x14ac:dyDescent="0.25">
      <c r="A76" s="122">
        <v>61</v>
      </c>
      <c r="B76" s="123" t="s">
        <v>425</v>
      </c>
      <c r="C76" s="122" t="s">
        <v>156</v>
      </c>
      <c r="D76" s="124">
        <v>58</v>
      </c>
      <c r="E76" s="125" t="s">
        <v>370</v>
      </c>
      <c r="F76" s="126">
        <v>1</v>
      </c>
      <c r="G76" s="124">
        <v>21943.35</v>
      </c>
      <c r="H76" s="124">
        <v>21943.35</v>
      </c>
      <c r="I76" s="124">
        <v>18639</v>
      </c>
      <c r="J76" s="124">
        <v>747.1</v>
      </c>
      <c r="K76" s="124">
        <v>0</v>
      </c>
      <c r="L76" s="124">
        <v>193</v>
      </c>
      <c r="M76" s="124">
        <v>1890</v>
      </c>
      <c r="N76" s="124">
        <v>0</v>
      </c>
      <c r="O76" s="124">
        <v>0</v>
      </c>
      <c r="P76" s="124">
        <v>0</v>
      </c>
      <c r="Q76" s="124">
        <v>63</v>
      </c>
      <c r="R76" s="124">
        <v>1890</v>
      </c>
      <c r="S76" s="124">
        <v>0</v>
      </c>
      <c r="T76" s="124">
        <v>0</v>
      </c>
      <c r="U76" s="124">
        <v>0</v>
      </c>
      <c r="V76" s="124">
        <v>75.882353990000013</v>
      </c>
      <c r="W76" s="124">
        <v>11.836585490000001</v>
      </c>
      <c r="X76" s="124">
        <v>64.045768500000008</v>
      </c>
      <c r="Y76" s="124">
        <v>0</v>
      </c>
      <c r="Z76" s="124">
        <v>0</v>
      </c>
      <c r="AA76" s="127">
        <v>0.16600000000000001</v>
      </c>
      <c r="AB76" s="128">
        <v>0</v>
      </c>
      <c r="AC76" s="128">
        <v>0</v>
      </c>
      <c r="AD76" s="128">
        <v>1180000</v>
      </c>
      <c r="AE76" s="125" t="s">
        <v>473</v>
      </c>
      <c r="AF76" s="122">
        <v>2020</v>
      </c>
      <c r="AG76" s="130">
        <v>0</v>
      </c>
      <c r="AH76" s="130">
        <v>0</v>
      </c>
      <c r="AI76" s="130">
        <v>0</v>
      </c>
      <c r="AJ76" s="130">
        <v>0</v>
      </c>
      <c r="AK76" s="130">
        <v>0</v>
      </c>
      <c r="AL76" s="130">
        <v>0</v>
      </c>
      <c r="AM76" s="131"/>
    </row>
    <row r="77" spans="1:39" s="132" customFormat="1" x14ac:dyDescent="0.25">
      <c r="A77" s="122">
        <v>62</v>
      </c>
      <c r="B77" s="123" t="s">
        <v>8</v>
      </c>
      <c r="C77" s="122" t="s">
        <v>156</v>
      </c>
      <c r="D77" s="124">
        <v>17</v>
      </c>
      <c r="E77" s="125" t="s">
        <v>370</v>
      </c>
      <c r="F77" s="126">
        <v>0.3</v>
      </c>
      <c r="G77" s="124">
        <v>12553.43</v>
      </c>
      <c r="H77" s="124">
        <v>12553.43</v>
      </c>
      <c r="I77" s="124">
        <v>9647.7000000000007</v>
      </c>
      <c r="J77" s="124">
        <v>397.8</v>
      </c>
      <c r="K77" s="124">
        <v>1480</v>
      </c>
      <c r="L77" s="124">
        <v>69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19.950804650000002</v>
      </c>
      <c r="W77" s="124">
        <v>19.950804650000002</v>
      </c>
      <c r="X77" s="124">
        <v>0</v>
      </c>
      <c r="Y77" s="124">
        <v>0</v>
      </c>
      <c r="Z77" s="124">
        <v>0</v>
      </c>
      <c r="AA77" s="127">
        <v>0.16600000000000001</v>
      </c>
      <c r="AB77" s="128">
        <v>0</v>
      </c>
      <c r="AC77" s="128">
        <v>0</v>
      </c>
      <c r="AD77" s="128">
        <v>0</v>
      </c>
      <c r="AE77" s="125" t="s">
        <v>473</v>
      </c>
      <c r="AF77" s="122">
        <v>2019</v>
      </c>
      <c r="AG77" s="130">
        <v>0</v>
      </c>
      <c r="AH77" s="130">
        <v>0</v>
      </c>
      <c r="AI77" s="130">
        <v>0</v>
      </c>
      <c r="AJ77" s="130">
        <v>0</v>
      </c>
      <c r="AK77" s="130">
        <v>0</v>
      </c>
      <c r="AL77" s="130">
        <v>0</v>
      </c>
      <c r="AM77" s="131"/>
    </row>
    <row r="78" spans="1:39" s="132" customFormat="1" x14ac:dyDescent="0.25">
      <c r="A78" s="122">
        <v>63</v>
      </c>
      <c r="B78" s="123" t="s">
        <v>426</v>
      </c>
      <c r="C78" s="122" t="s">
        <v>156</v>
      </c>
      <c r="D78" s="124">
        <v>54</v>
      </c>
      <c r="E78" s="125" t="s">
        <v>370</v>
      </c>
      <c r="F78" s="126">
        <v>3.1</v>
      </c>
      <c r="G78" s="124">
        <v>91703.7</v>
      </c>
      <c r="H78" s="124">
        <v>91703.7</v>
      </c>
      <c r="I78" s="124">
        <v>69846.600000000006</v>
      </c>
      <c r="J78" s="124">
        <v>5172.2000000000007</v>
      </c>
      <c r="K78" s="124">
        <v>0</v>
      </c>
      <c r="L78" s="124">
        <v>494</v>
      </c>
      <c r="M78" s="124">
        <v>1170</v>
      </c>
      <c r="N78" s="124">
        <v>0</v>
      </c>
      <c r="O78" s="124">
        <v>0</v>
      </c>
      <c r="P78" s="124">
        <v>0</v>
      </c>
      <c r="Q78" s="124">
        <v>39</v>
      </c>
      <c r="R78" s="124">
        <v>1170</v>
      </c>
      <c r="S78" s="124">
        <v>0</v>
      </c>
      <c r="T78" s="124">
        <v>0</v>
      </c>
      <c r="U78" s="124">
        <v>0</v>
      </c>
      <c r="V78" s="124">
        <v>63.992259400000009</v>
      </c>
      <c r="W78" s="124">
        <v>43.261321899999999</v>
      </c>
      <c r="X78" s="124">
        <v>20.73093750000001</v>
      </c>
      <c r="Y78" s="124">
        <v>0</v>
      </c>
      <c r="Z78" s="124">
        <v>0</v>
      </c>
      <c r="AA78" s="127">
        <v>0.16600000000000001</v>
      </c>
      <c r="AB78" s="128">
        <v>0</v>
      </c>
      <c r="AC78" s="128">
        <v>0</v>
      </c>
      <c r="AD78" s="128">
        <v>630000</v>
      </c>
      <c r="AE78" s="125" t="s">
        <v>473</v>
      </c>
      <c r="AF78" s="122">
        <v>2017</v>
      </c>
      <c r="AG78" s="130">
        <v>0</v>
      </c>
      <c r="AH78" s="130">
        <v>0</v>
      </c>
      <c r="AI78" s="130">
        <v>0</v>
      </c>
      <c r="AJ78" s="130">
        <v>0</v>
      </c>
      <c r="AK78" s="130">
        <v>0</v>
      </c>
      <c r="AL78" s="130">
        <v>0</v>
      </c>
      <c r="AM78" s="131"/>
    </row>
    <row r="79" spans="1:39" s="132" customFormat="1" x14ac:dyDescent="0.25">
      <c r="A79" s="122">
        <v>64</v>
      </c>
      <c r="B79" s="123" t="s">
        <v>427</v>
      </c>
      <c r="C79" s="122" t="s">
        <v>156</v>
      </c>
      <c r="D79" s="124">
        <v>61</v>
      </c>
      <c r="E79" s="125" t="s">
        <v>370</v>
      </c>
      <c r="F79" s="126">
        <v>3.6</v>
      </c>
      <c r="G79" s="124">
        <v>107062.99999999999</v>
      </c>
      <c r="H79" s="124">
        <v>107062.99999999999</v>
      </c>
      <c r="I79" s="124">
        <v>78902.099999999991</v>
      </c>
      <c r="J79" s="124">
        <v>4050.2</v>
      </c>
      <c r="K79" s="124">
        <v>0</v>
      </c>
      <c r="L79" s="124">
        <v>724</v>
      </c>
      <c r="M79" s="124">
        <v>7020</v>
      </c>
      <c r="N79" s="124">
        <v>0</v>
      </c>
      <c r="O79" s="124">
        <v>0</v>
      </c>
      <c r="P79" s="124">
        <v>0</v>
      </c>
      <c r="Q79" s="124">
        <v>234</v>
      </c>
      <c r="R79" s="124">
        <v>7020</v>
      </c>
      <c r="S79" s="124">
        <v>0</v>
      </c>
      <c r="T79" s="124">
        <v>0</v>
      </c>
      <c r="U79" s="124">
        <v>0</v>
      </c>
      <c r="V79" s="124">
        <v>106.54349632349999</v>
      </c>
      <c r="W79" s="124">
        <v>-27.566877990000002</v>
      </c>
      <c r="X79" s="124">
        <v>134.11037431349999</v>
      </c>
      <c r="Y79" s="124">
        <v>0</v>
      </c>
      <c r="Z79" s="124">
        <v>0</v>
      </c>
      <c r="AA79" s="127">
        <v>0.16600000000000001</v>
      </c>
      <c r="AB79" s="128">
        <v>0</v>
      </c>
      <c r="AC79" s="128">
        <v>0</v>
      </c>
      <c r="AD79" s="128">
        <v>650000</v>
      </c>
      <c r="AE79" s="125" t="s">
        <v>473</v>
      </c>
      <c r="AF79" s="122">
        <v>2014</v>
      </c>
      <c r="AG79" s="130">
        <v>0</v>
      </c>
      <c r="AH79" s="130">
        <v>0</v>
      </c>
      <c r="AI79" s="130">
        <v>0</v>
      </c>
      <c r="AJ79" s="130">
        <v>0</v>
      </c>
      <c r="AK79" s="130">
        <v>0</v>
      </c>
      <c r="AL79" s="130">
        <v>0</v>
      </c>
      <c r="AM79" s="131"/>
    </row>
    <row r="80" spans="1:39" s="132" customFormat="1" x14ac:dyDescent="0.25">
      <c r="A80" s="122">
        <v>65</v>
      </c>
      <c r="B80" s="123" t="s">
        <v>428</v>
      </c>
      <c r="C80" s="122" t="s">
        <v>156</v>
      </c>
      <c r="D80" s="124">
        <v>40</v>
      </c>
      <c r="E80" s="125" t="s">
        <v>370</v>
      </c>
      <c r="F80" s="126">
        <v>6.9</v>
      </c>
      <c r="G80" s="124">
        <v>206793.17</v>
      </c>
      <c r="H80" s="124">
        <v>206793.17</v>
      </c>
      <c r="I80" s="124">
        <v>166646.16999999998</v>
      </c>
      <c r="J80" s="124">
        <v>9447</v>
      </c>
      <c r="K80" s="124">
        <v>0</v>
      </c>
      <c r="L80" s="124">
        <v>902</v>
      </c>
      <c r="M80" s="124">
        <v>3870</v>
      </c>
      <c r="N80" s="124">
        <v>0</v>
      </c>
      <c r="O80" s="124">
        <v>0</v>
      </c>
      <c r="P80" s="124">
        <v>0</v>
      </c>
      <c r="Q80" s="124">
        <v>129</v>
      </c>
      <c r="R80" s="124">
        <v>3870</v>
      </c>
      <c r="S80" s="124">
        <v>0</v>
      </c>
      <c r="T80" s="124">
        <v>0</v>
      </c>
      <c r="U80" s="124">
        <v>0</v>
      </c>
      <c r="V80" s="124">
        <v>55.373578560000006</v>
      </c>
      <c r="W80" s="124">
        <v>-0.45181044000000009</v>
      </c>
      <c r="X80" s="124">
        <v>55.825389000000008</v>
      </c>
      <c r="Y80" s="124">
        <v>0</v>
      </c>
      <c r="Z80" s="124">
        <v>0</v>
      </c>
      <c r="AA80" s="127">
        <v>0.16600000000000001</v>
      </c>
      <c r="AB80" s="128">
        <v>0</v>
      </c>
      <c r="AC80" s="128">
        <v>0</v>
      </c>
      <c r="AD80" s="128">
        <v>500000</v>
      </c>
      <c r="AE80" s="125" t="s">
        <v>473</v>
      </c>
      <c r="AF80" s="122">
        <v>2012</v>
      </c>
      <c r="AG80" s="130">
        <v>0</v>
      </c>
      <c r="AH80" s="130">
        <v>0</v>
      </c>
      <c r="AI80" s="130">
        <v>0</v>
      </c>
      <c r="AJ80" s="130">
        <v>0</v>
      </c>
      <c r="AK80" s="130">
        <v>0</v>
      </c>
      <c r="AL80" s="130">
        <v>0</v>
      </c>
      <c r="AM80" s="131"/>
    </row>
    <row r="81" spans="1:39" s="132" customFormat="1" x14ac:dyDescent="0.25">
      <c r="A81" s="122">
        <v>66</v>
      </c>
      <c r="B81" s="123" t="s">
        <v>429</v>
      </c>
      <c r="C81" s="122" t="s">
        <v>156</v>
      </c>
      <c r="D81" s="124">
        <v>58</v>
      </c>
      <c r="E81" s="125" t="s">
        <v>370</v>
      </c>
      <c r="F81" s="126">
        <v>4.9000000000000004</v>
      </c>
      <c r="G81" s="124">
        <v>94352.15</v>
      </c>
      <c r="H81" s="124">
        <v>81229.849999999991</v>
      </c>
      <c r="I81" s="124">
        <v>71748</v>
      </c>
      <c r="J81" s="124">
        <v>4311.3999999999996</v>
      </c>
      <c r="K81" s="124">
        <v>0</v>
      </c>
      <c r="L81" s="124">
        <v>382</v>
      </c>
      <c r="M81" s="124">
        <v>1080</v>
      </c>
      <c r="N81" s="124">
        <v>0</v>
      </c>
      <c r="O81" s="124">
        <v>0</v>
      </c>
      <c r="P81" s="124">
        <v>0</v>
      </c>
      <c r="Q81" s="124">
        <v>36</v>
      </c>
      <c r="R81" s="124">
        <v>1080</v>
      </c>
      <c r="S81" s="124">
        <v>0</v>
      </c>
      <c r="T81" s="124">
        <v>0</v>
      </c>
      <c r="U81" s="124">
        <v>0</v>
      </c>
      <c r="V81" s="124">
        <v>68.182687919999992</v>
      </c>
      <c r="W81" s="124">
        <v>45.592800420000003</v>
      </c>
      <c r="X81" s="124">
        <v>22.589887499999989</v>
      </c>
      <c r="Y81" s="124">
        <v>0</v>
      </c>
      <c r="Z81" s="124">
        <v>0</v>
      </c>
      <c r="AA81" s="127">
        <v>0.16600000000000001</v>
      </c>
      <c r="AB81" s="128">
        <v>0</v>
      </c>
      <c r="AC81" s="128">
        <v>165000</v>
      </c>
      <c r="AD81" s="128">
        <v>740000</v>
      </c>
      <c r="AE81" s="125" t="s">
        <v>473</v>
      </c>
      <c r="AF81" s="122">
        <v>2019</v>
      </c>
      <c r="AG81" s="130">
        <v>0</v>
      </c>
      <c r="AH81" s="130">
        <v>0</v>
      </c>
      <c r="AI81" s="130">
        <v>0</v>
      </c>
      <c r="AJ81" s="130">
        <v>0</v>
      </c>
      <c r="AK81" s="130">
        <v>0</v>
      </c>
      <c r="AL81" s="130">
        <v>0</v>
      </c>
      <c r="AM81" s="131"/>
    </row>
    <row r="82" spans="1:39" s="132" customFormat="1" x14ac:dyDescent="0.25">
      <c r="A82" s="122">
        <v>67</v>
      </c>
      <c r="B82" s="123" t="s">
        <v>430</v>
      </c>
      <c r="C82" s="122" t="s">
        <v>156</v>
      </c>
      <c r="D82" s="124">
        <v>232</v>
      </c>
      <c r="E82" s="125" t="s">
        <v>5</v>
      </c>
      <c r="F82" s="126" t="s">
        <v>5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7050</v>
      </c>
      <c r="N82" s="124">
        <v>0</v>
      </c>
      <c r="O82" s="124">
        <v>0</v>
      </c>
      <c r="P82" s="124">
        <v>0</v>
      </c>
      <c r="Q82" s="124">
        <v>235</v>
      </c>
      <c r="R82" s="124">
        <v>7050</v>
      </c>
      <c r="S82" s="124">
        <v>0</v>
      </c>
      <c r="T82" s="124">
        <v>0</v>
      </c>
      <c r="U82" s="124">
        <v>0</v>
      </c>
      <c r="V82" s="124">
        <v>371.33175665938006</v>
      </c>
      <c r="W82" s="124">
        <v>16.449605590000001</v>
      </c>
      <c r="X82" s="124">
        <v>354.88215106938009</v>
      </c>
      <c r="Y82" s="124">
        <v>0</v>
      </c>
      <c r="Z82" s="124">
        <v>0</v>
      </c>
      <c r="AA82" s="127">
        <v>0.16600000000000001</v>
      </c>
      <c r="AB82" s="128">
        <v>0</v>
      </c>
      <c r="AC82" s="128">
        <v>0</v>
      </c>
      <c r="AD82" s="128">
        <v>1700000</v>
      </c>
      <c r="AE82" s="125" t="s">
        <v>473</v>
      </c>
      <c r="AF82" s="129" t="s">
        <v>5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0</v>
      </c>
      <c r="AM82" s="131"/>
    </row>
    <row r="83" spans="1:39" s="132" customFormat="1" x14ac:dyDescent="0.25">
      <c r="A83" s="122">
        <v>68</v>
      </c>
      <c r="B83" s="123" t="s">
        <v>23</v>
      </c>
      <c r="C83" s="122" t="s">
        <v>156</v>
      </c>
      <c r="D83" s="124">
        <v>204</v>
      </c>
      <c r="E83" s="125" t="s">
        <v>370</v>
      </c>
      <c r="F83" s="126">
        <v>0.24959999999999999</v>
      </c>
      <c r="G83" s="124">
        <v>6821.7</v>
      </c>
      <c r="H83" s="124">
        <v>6821.7</v>
      </c>
      <c r="I83" s="124">
        <v>5755.3</v>
      </c>
      <c r="J83" s="124">
        <v>504.5</v>
      </c>
      <c r="K83" s="124">
        <v>0</v>
      </c>
      <c r="L83" s="124">
        <v>41</v>
      </c>
      <c r="M83" s="124">
        <v>879.2</v>
      </c>
      <c r="N83" s="124">
        <v>416.3</v>
      </c>
      <c r="O83" s="124">
        <v>102.9</v>
      </c>
      <c r="P83" s="124">
        <v>0</v>
      </c>
      <c r="Q83" s="124">
        <v>12</v>
      </c>
      <c r="R83" s="124">
        <v>360</v>
      </c>
      <c r="S83" s="124">
        <v>976.00479833700001</v>
      </c>
      <c r="T83" s="124">
        <v>976.00479833700001</v>
      </c>
      <c r="U83" s="124">
        <v>0</v>
      </c>
      <c r="V83" s="124">
        <v>226.03188987500002</v>
      </c>
      <c r="W83" s="124">
        <v>54.959688</v>
      </c>
      <c r="X83" s="124">
        <v>171.07220187500002</v>
      </c>
      <c r="Y83" s="124">
        <v>0</v>
      </c>
      <c r="Z83" s="124">
        <v>0</v>
      </c>
      <c r="AA83" s="127">
        <v>0.16600000000000001</v>
      </c>
      <c r="AB83" s="128">
        <v>303000</v>
      </c>
      <c r="AC83" s="128">
        <v>225000</v>
      </c>
      <c r="AD83" s="128">
        <v>1830000</v>
      </c>
      <c r="AE83" s="125" t="s">
        <v>473</v>
      </c>
      <c r="AF83" s="122">
        <v>2023</v>
      </c>
      <c r="AG83" s="130">
        <v>267.97585240000029</v>
      </c>
      <c r="AH83" s="130">
        <v>267.97585240000029</v>
      </c>
      <c r="AI83" s="130">
        <v>0</v>
      </c>
      <c r="AJ83" s="130">
        <v>0</v>
      </c>
      <c r="AK83" s="130">
        <v>0</v>
      </c>
      <c r="AL83" s="130">
        <v>0</v>
      </c>
      <c r="AM83" s="131"/>
    </row>
    <row r="84" spans="1:39" s="132" customFormat="1" x14ac:dyDescent="0.25">
      <c r="A84" s="122">
        <v>69</v>
      </c>
      <c r="B84" s="123" t="s">
        <v>39</v>
      </c>
      <c r="C84" s="122" t="s">
        <v>156</v>
      </c>
      <c r="D84" s="124">
        <v>44</v>
      </c>
      <c r="E84" s="125" t="s">
        <v>370</v>
      </c>
      <c r="F84" s="126">
        <v>2.4207999999999998</v>
      </c>
      <c r="G84" s="124">
        <v>22382.799999999999</v>
      </c>
      <c r="H84" s="124">
        <v>22382.799999999999</v>
      </c>
      <c r="I84" s="124">
        <v>8419.9</v>
      </c>
      <c r="J84" s="124">
        <v>1510.8999999999999</v>
      </c>
      <c r="K84" s="124">
        <v>0</v>
      </c>
      <c r="L84" s="124">
        <v>880</v>
      </c>
      <c r="M84" s="124">
        <v>2853.1</v>
      </c>
      <c r="N84" s="124">
        <v>0</v>
      </c>
      <c r="O84" s="124">
        <v>3.1</v>
      </c>
      <c r="P84" s="124">
        <v>0</v>
      </c>
      <c r="Q84" s="124">
        <v>95</v>
      </c>
      <c r="R84" s="124">
        <v>2850</v>
      </c>
      <c r="S84" s="124">
        <v>953.57242275419992</v>
      </c>
      <c r="T84" s="124">
        <v>953.57242275419992</v>
      </c>
      <c r="U84" s="124">
        <v>0</v>
      </c>
      <c r="V84" s="124">
        <v>51.897668449999998</v>
      </c>
      <c r="W84" s="124">
        <v>4.1574497000000008</v>
      </c>
      <c r="X84" s="124">
        <v>47.740218749999997</v>
      </c>
      <c r="Y84" s="124">
        <v>0</v>
      </c>
      <c r="Z84" s="124">
        <v>0</v>
      </c>
      <c r="AA84" s="127">
        <v>0.16600000000000001</v>
      </c>
      <c r="AB84" s="128">
        <v>0</v>
      </c>
      <c r="AC84" s="128">
        <v>0</v>
      </c>
      <c r="AD84" s="128">
        <v>590000</v>
      </c>
      <c r="AE84" s="125" t="s">
        <v>473</v>
      </c>
      <c r="AF84" s="122">
        <v>2022</v>
      </c>
      <c r="AG84" s="130">
        <v>287.08033024999997</v>
      </c>
      <c r="AH84" s="130">
        <v>287.08033024999997</v>
      </c>
      <c r="AI84" s="130">
        <v>0</v>
      </c>
      <c r="AJ84" s="130">
        <v>0</v>
      </c>
      <c r="AK84" s="130">
        <v>0</v>
      </c>
      <c r="AL84" s="130">
        <v>0</v>
      </c>
      <c r="AM84" s="131"/>
    </row>
    <row r="85" spans="1:39" s="132" customFormat="1" x14ac:dyDescent="0.25">
      <c r="A85" s="133"/>
      <c r="B85" s="134" t="s">
        <v>413</v>
      </c>
      <c r="C85" s="133"/>
      <c r="D85" s="135">
        <v>31066</v>
      </c>
      <c r="E85" s="133"/>
      <c r="F85" s="133"/>
      <c r="G85" s="135">
        <v>3420977.29</v>
      </c>
      <c r="H85" s="135">
        <v>3135936.0432731076</v>
      </c>
      <c r="I85" s="135">
        <v>2441572.7033333331</v>
      </c>
      <c r="J85" s="135">
        <v>205210.31</v>
      </c>
      <c r="K85" s="135">
        <v>1480</v>
      </c>
      <c r="L85" s="135">
        <v>17851</v>
      </c>
      <c r="M85" s="135">
        <v>293016.13999999996</v>
      </c>
      <c r="N85" s="135">
        <v>95552.500000000015</v>
      </c>
      <c r="O85" s="135">
        <v>34323.64</v>
      </c>
      <c r="P85" s="135">
        <v>0</v>
      </c>
      <c r="Q85" s="135">
        <v>5438</v>
      </c>
      <c r="R85" s="135">
        <v>163140</v>
      </c>
      <c r="S85" s="135">
        <v>74667.182973271498</v>
      </c>
      <c r="T85" s="135">
        <v>72482.852817752297</v>
      </c>
      <c r="U85" s="135">
        <v>2184.3301555191988</v>
      </c>
      <c r="V85" s="135">
        <v>40596.718882701862</v>
      </c>
      <c r="W85" s="135">
        <v>4043.3020542599988</v>
      </c>
      <c r="X85" s="135">
        <v>36553.416828441856</v>
      </c>
      <c r="Y85" s="135">
        <v>0</v>
      </c>
      <c r="Z85" s="135">
        <v>0</v>
      </c>
      <c r="AA85" s="136"/>
      <c r="AB85" s="135"/>
      <c r="AC85" s="135"/>
      <c r="AD85" s="135"/>
      <c r="AE85" s="136"/>
      <c r="AF85" s="136"/>
      <c r="AG85" s="137">
        <v>11947.019418983155</v>
      </c>
      <c r="AH85" s="137">
        <v>11944.972535413153</v>
      </c>
      <c r="AI85" s="137">
        <v>2.0468835700003183</v>
      </c>
      <c r="AJ85" s="137">
        <v>0</v>
      </c>
      <c r="AK85" s="137">
        <v>1.8955876248574779</v>
      </c>
      <c r="AL85" s="137">
        <v>0</v>
      </c>
      <c r="AM85" s="131"/>
    </row>
    <row r="86" spans="1:39" ht="21" x14ac:dyDescent="0.25">
      <c r="A86" s="117"/>
      <c r="B86" s="118" t="s">
        <v>431</v>
      </c>
      <c r="C86" s="117"/>
      <c r="D86" s="119"/>
      <c r="E86" s="117"/>
      <c r="F86" s="117"/>
      <c r="G86" s="117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9"/>
      <c r="T86" s="119"/>
      <c r="U86" s="119"/>
      <c r="V86" s="119"/>
      <c r="W86" s="119"/>
      <c r="X86" s="119"/>
      <c r="Y86" s="119"/>
      <c r="Z86" s="119"/>
      <c r="AA86" s="119"/>
      <c r="AB86" s="120"/>
      <c r="AC86" s="120"/>
      <c r="AD86" s="120"/>
      <c r="AE86" s="119"/>
      <c r="AF86" s="119"/>
      <c r="AG86" s="119"/>
      <c r="AH86" s="119"/>
      <c r="AI86" s="121"/>
      <c r="AJ86" s="121"/>
      <c r="AK86" s="121"/>
      <c r="AL86" s="121"/>
    </row>
    <row r="87" spans="1:39" s="132" customFormat="1" x14ac:dyDescent="0.25">
      <c r="A87" s="122">
        <v>70</v>
      </c>
      <c r="B87" s="123" t="s">
        <v>432</v>
      </c>
      <c r="C87" s="122" t="s">
        <v>388</v>
      </c>
      <c r="D87" s="124">
        <v>26</v>
      </c>
      <c r="E87" s="125" t="s">
        <v>5</v>
      </c>
      <c r="F87" s="126" t="s">
        <v>5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4850.6000000000004</v>
      </c>
      <c r="N87" s="124">
        <v>0</v>
      </c>
      <c r="O87" s="124">
        <v>80.599999999999994</v>
      </c>
      <c r="P87" s="124">
        <v>0</v>
      </c>
      <c r="Q87" s="124">
        <v>159</v>
      </c>
      <c r="R87" s="124">
        <v>4770</v>
      </c>
      <c r="S87" s="124">
        <v>0</v>
      </c>
      <c r="T87" s="124">
        <v>0</v>
      </c>
      <c r="U87" s="124">
        <v>0</v>
      </c>
      <c r="V87" s="124">
        <v>35.906949900000001</v>
      </c>
      <c r="W87" s="124">
        <v>-7.5916350000000007E-2</v>
      </c>
      <c r="X87" s="124">
        <v>35.982866250000001</v>
      </c>
      <c r="Y87" s="124">
        <v>0</v>
      </c>
      <c r="Z87" s="124">
        <v>0</v>
      </c>
      <c r="AA87" s="127">
        <v>0.16600000000000001</v>
      </c>
      <c r="AB87" s="128">
        <v>0</v>
      </c>
      <c r="AC87" s="128">
        <v>80000</v>
      </c>
      <c r="AD87" s="128">
        <v>220000</v>
      </c>
      <c r="AE87" s="125" t="s">
        <v>473</v>
      </c>
      <c r="AF87" s="129" t="s">
        <v>5</v>
      </c>
      <c r="AG87" s="130">
        <v>0</v>
      </c>
      <c r="AH87" s="130">
        <v>0</v>
      </c>
      <c r="AI87" s="130">
        <v>0</v>
      </c>
      <c r="AJ87" s="130">
        <v>0</v>
      </c>
      <c r="AK87" s="130">
        <v>0</v>
      </c>
      <c r="AL87" s="130">
        <v>0</v>
      </c>
      <c r="AM87" s="131"/>
    </row>
    <row r="88" spans="1:39" s="132" customFormat="1" ht="11.25" customHeight="1" x14ac:dyDescent="0.25">
      <c r="A88" s="122">
        <v>71</v>
      </c>
      <c r="B88" s="123" t="s">
        <v>433</v>
      </c>
      <c r="C88" s="122" t="s">
        <v>388</v>
      </c>
      <c r="D88" s="124">
        <v>262</v>
      </c>
      <c r="E88" s="125" t="s">
        <v>370</v>
      </c>
      <c r="F88" s="126" t="s">
        <v>5</v>
      </c>
      <c r="G88" s="124" t="s">
        <v>48</v>
      </c>
      <c r="H88" s="124" t="s">
        <v>48</v>
      </c>
      <c r="I88" s="124">
        <v>3373.3</v>
      </c>
      <c r="J88" s="124">
        <v>186.39999999999998</v>
      </c>
      <c r="K88" s="124">
        <v>0</v>
      </c>
      <c r="L88" s="124">
        <v>0</v>
      </c>
      <c r="M88" s="124">
        <v>2436.5</v>
      </c>
      <c r="N88" s="124">
        <v>2219</v>
      </c>
      <c r="O88" s="124">
        <v>217.5</v>
      </c>
      <c r="P88" s="124">
        <v>0</v>
      </c>
      <c r="Q88" s="124">
        <v>0</v>
      </c>
      <c r="R88" s="124">
        <v>0</v>
      </c>
      <c r="S88" s="124">
        <v>239.91291453000002</v>
      </c>
      <c r="T88" s="124">
        <v>238.08480939956524</v>
      </c>
      <c r="U88" s="124">
        <v>1.8281051304347831</v>
      </c>
      <c r="V88" s="124">
        <v>310.31871549999994</v>
      </c>
      <c r="W88" s="124">
        <v>0</v>
      </c>
      <c r="X88" s="124">
        <v>310.31871549999994</v>
      </c>
      <c r="Y88" s="124">
        <v>0</v>
      </c>
      <c r="Z88" s="124">
        <v>0</v>
      </c>
      <c r="AA88" s="127">
        <v>0.16600000000000001</v>
      </c>
      <c r="AB88" s="128">
        <v>127000</v>
      </c>
      <c r="AC88" s="128">
        <v>92000</v>
      </c>
      <c r="AD88" s="128">
        <v>0</v>
      </c>
      <c r="AE88" s="125" t="s">
        <v>473</v>
      </c>
      <c r="AF88" s="129" t="s">
        <v>5</v>
      </c>
      <c r="AG88" s="130">
        <v>24.00383815</v>
      </c>
      <c r="AH88" s="130">
        <v>24.00383815</v>
      </c>
      <c r="AI88" s="130">
        <v>0</v>
      </c>
      <c r="AJ88" s="130">
        <v>0</v>
      </c>
      <c r="AK88" s="130">
        <v>0</v>
      </c>
      <c r="AL88" s="130">
        <v>0</v>
      </c>
      <c r="AM88" s="131"/>
    </row>
    <row r="89" spans="1:39" s="132" customFormat="1" x14ac:dyDescent="0.25">
      <c r="A89" s="122">
        <v>72</v>
      </c>
      <c r="B89" s="123" t="s">
        <v>434</v>
      </c>
      <c r="C89" s="122" t="s">
        <v>389</v>
      </c>
      <c r="D89" s="124">
        <v>4</v>
      </c>
      <c r="E89" s="125" t="s">
        <v>369</v>
      </c>
      <c r="F89" s="126">
        <v>2.6909000000000001</v>
      </c>
      <c r="G89" s="124">
        <v>18944.300000000003</v>
      </c>
      <c r="H89" s="124">
        <v>18944.300000000003</v>
      </c>
      <c r="I89" s="124">
        <v>18229.400000000001</v>
      </c>
      <c r="J89" s="124">
        <v>714.90000000000009</v>
      </c>
      <c r="K89" s="124">
        <v>0</v>
      </c>
      <c r="L89" s="124">
        <v>0</v>
      </c>
      <c r="M89" s="124">
        <v>39.1</v>
      </c>
      <c r="N89" s="124">
        <v>36.700000000000003</v>
      </c>
      <c r="O89" s="124">
        <v>2.4</v>
      </c>
      <c r="P89" s="124">
        <v>0</v>
      </c>
      <c r="Q89" s="124">
        <v>0</v>
      </c>
      <c r="R89" s="124">
        <v>0</v>
      </c>
      <c r="S89" s="124">
        <v>1080.6113148465495</v>
      </c>
      <c r="T89" s="124">
        <v>1080.6113148465495</v>
      </c>
      <c r="U89" s="124">
        <v>0</v>
      </c>
      <c r="V89" s="124">
        <v>4.3037720200000011</v>
      </c>
      <c r="W89" s="124">
        <v>3.2257019999999997E-2</v>
      </c>
      <c r="X89" s="124">
        <v>4.2715150000000008</v>
      </c>
      <c r="Y89" s="124">
        <v>0</v>
      </c>
      <c r="Z89" s="124">
        <v>0</v>
      </c>
      <c r="AA89" s="127">
        <v>0.16600000000000001</v>
      </c>
      <c r="AB89" s="128">
        <v>109000</v>
      </c>
      <c r="AC89" s="128">
        <v>85000</v>
      </c>
      <c r="AD89" s="128">
        <v>0</v>
      </c>
      <c r="AE89" s="125" t="s">
        <v>473</v>
      </c>
      <c r="AF89" s="122">
        <v>2022</v>
      </c>
      <c r="AG89" s="130">
        <v>8.1913623499999986</v>
      </c>
      <c r="AH89" s="130">
        <v>8.1913623499999986</v>
      </c>
      <c r="AI89" s="130">
        <v>0</v>
      </c>
      <c r="AJ89" s="130">
        <v>0</v>
      </c>
      <c r="AK89" s="130">
        <v>0</v>
      </c>
      <c r="AL89" s="130">
        <v>0</v>
      </c>
      <c r="AM89" s="131"/>
    </row>
    <row r="90" spans="1:39" s="132" customFormat="1" x14ac:dyDescent="0.25">
      <c r="A90" s="133"/>
      <c r="B90" s="134" t="s">
        <v>435</v>
      </c>
      <c r="C90" s="133"/>
      <c r="D90" s="135">
        <v>292</v>
      </c>
      <c r="E90" s="133"/>
      <c r="F90" s="133"/>
      <c r="G90" s="135">
        <v>18944.300000000003</v>
      </c>
      <c r="H90" s="135">
        <v>18944.300000000003</v>
      </c>
      <c r="I90" s="135">
        <v>21602.7</v>
      </c>
      <c r="J90" s="135">
        <v>901.30000000000007</v>
      </c>
      <c r="K90" s="135">
        <v>0</v>
      </c>
      <c r="L90" s="135">
        <v>0</v>
      </c>
      <c r="M90" s="135">
        <v>7326.2000000000007</v>
      </c>
      <c r="N90" s="135">
        <v>2255.6999999999998</v>
      </c>
      <c r="O90" s="135">
        <v>300.5</v>
      </c>
      <c r="P90" s="135">
        <v>0</v>
      </c>
      <c r="Q90" s="135">
        <v>159</v>
      </c>
      <c r="R90" s="135">
        <v>4770</v>
      </c>
      <c r="S90" s="135">
        <v>1320.5242293765496</v>
      </c>
      <c r="T90" s="135">
        <v>1318.6961242461148</v>
      </c>
      <c r="U90" s="135">
        <v>1.8281051304347831</v>
      </c>
      <c r="V90" s="135">
        <v>350.52943741999991</v>
      </c>
      <c r="W90" s="135">
        <v>-4.365933000000001E-2</v>
      </c>
      <c r="X90" s="135">
        <v>350.57309674999999</v>
      </c>
      <c r="Y90" s="135">
        <v>0</v>
      </c>
      <c r="Z90" s="135">
        <v>0</v>
      </c>
      <c r="AA90" s="136"/>
      <c r="AB90" s="135"/>
      <c r="AC90" s="135"/>
      <c r="AD90" s="135"/>
      <c r="AE90" s="136"/>
      <c r="AF90" s="136"/>
      <c r="AG90" s="137">
        <v>32.195200499999999</v>
      </c>
      <c r="AH90" s="137">
        <v>32.195200499999999</v>
      </c>
      <c r="AI90" s="137">
        <v>0</v>
      </c>
      <c r="AJ90" s="137">
        <v>0</v>
      </c>
      <c r="AK90" s="137">
        <v>0</v>
      </c>
      <c r="AL90" s="137">
        <v>0</v>
      </c>
      <c r="AM90" s="131"/>
    </row>
    <row r="91" spans="1:39" s="132" customFormat="1" x14ac:dyDescent="0.25">
      <c r="A91" s="133"/>
      <c r="B91" s="134" t="s">
        <v>436</v>
      </c>
      <c r="C91" s="133"/>
      <c r="D91" s="135">
        <v>281802</v>
      </c>
      <c r="E91" s="133"/>
      <c r="F91" s="133"/>
      <c r="G91" s="135">
        <v>11210060.432000002</v>
      </c>
      <c r="H91" s="135">
        <v>10492645.996939775</v>
      </c>
      <c r="I91" s="135">
        <v>8269718.4433333315</v>
      </c>
      <c r="J91" s="135">
        <v>767177.20200000005</v>
      </c>
      <c r="K91" s="135">
        <v>3583.2</v>
      </c>
      <c r="L91" s="135">
        <v>72699</v>
      </c>
      <c r="M91" s="135">
        <v>5882039.1085707499</v>
      </c>
      <c r="N91" s="135">
        <v>4289163.3815707499</v>
      </c>
      <c r="O91" s="135">
        <v>500335.19700000004</v>
      </c>
      <c r="P91" s="135">
        <v>0</v>
      </c>
      <c r="Q91" s="135">
        <v>50043.949622727276</v>
      </c>
      <c r="R91" s="135">
        <v>1092540.53</v>
      </c>
      <c r="S91" s="135">
        <v>952841.28413495701</v>
      </c>
      <c r="T91" s="135">
        <v>272194.01574587449</v>
      </c>
      <c r="U91" s="135">
        <v>680647.2683890824</v>
      </c>
      <c r="V91" s="135">
        <v>1379415.2230870966</v>
      </c>
      <c r="W91" s="135">
        <v>36366.177895170011</v>
      </c>
      <c r="X91" s="135">
        <v>1265608.7270544167</v>
      </c>
      <c r="Y91" s="135">
        <v>77440.318137509996</v>
      </c>
      <c r="Z91" s="135">
        <v>68636.142257250001</v>
      </c>
      <c r="AA91" s="136"/>
      <c r="AB91" s="135"/>
      <c r="AC91" s="135"/>
      <c r="AD91" s="135"/>
      <c r="AE91" s="136"/>
      <c r="AF91" s="136"/>
      <c r="AG91" s="137">
        <v>175684.30850281852</v>
      </c>
      <c r="AH91" s="137">
        <v>90640.048422333013</v>
      </c>
      <c r="AI91" s="137">
        <v>85044.260080485459</v>
      </c>
      <c r="AJ91" s="137">
        <v>53627.250820604437</v>
      </c>
      <c r="AK91" s="137">
        <v>46599.144169231447</v>
      </c>
      <c r="AL91" s="137">
        <v>25050.583023396848</v>
      </c>
      <c r="AM91" s="131"/>
    </row>
    <row r="92" spans="1:39" ht="14.25" customHeight="1" x14ac:dyDescent="0.25">
      <c r="AG92" s="142"/>
      <c r="AH92" s="142"/>
      <c r="AI92" s="142"/>
      <c r="AJ92" s="142"/>
      <c r="AK92" s="142"/>
      <c r="AL92" s="142"/>
    </row>
    <row r="93" spans="1:39" x14ac:dyDescent="0.25">
      <c r="B93" s="143"/>
      <c r="D93" s="144"/>
      <c r="G93" s="144"/>
      <c r="M93" s="145"/>
      <c r="N93" s="144"/>
      <c r="O93" s="145"/>
      <c r="P93" s="144"/>
      <c r="Q93" s="145"/>
      <c r="R93" s="145"/>
      <c r="S93" s="144"/>
      <c r="T93" s="144"/>
      <c r="U93" s="144"/>
      <c r="V93" s="144"/>
      <c r="X93" s="144"/>
      <c r="AG93" s="144"/>
      <c r="AH93" s="144"/>
      <c r="AI93" s="144"/>
      <c r="AJ93" s="144"/>
      <c r="AK93" s="146"/>
    </row>
    <row r="94" spans="1:39" ht="84" x14ac:dyDescent="0.2">
      <c r="A94" s="148" t="s">
        <v>15</v>
      </c>
      <c r="B94" s="148" t="s">
        <v>330</v>
      </c>
      <c r="C94" s="148" t="s">
        <v>331</v>
      </c>
      <c r="D94" s="116" t="s">
        <v>332</v>
      </c>
      <c r="E94" s="149" t="s">
        <v>485</v>
      </c>
      <c r="F94" s="150" t="s">
        <v>486</v>
      </c>
      <c r="G94" s="150" t="s">
        <v>487</v>
      </c>
      <c r="H94" s="150" t="s">
        <v>488</v>
      </c>
      <c r="I94" s="116" t="s">
        <v>438</v>
      </c>
      <c r="J94" s="116" t="s">
        <v>437</v>
      </c>
      <c r="M94" s="151"/>
      <c r="N94" s="151"/>
      <c r="O94" s="151"/>
      <c r="AF94" s="152"/>
      <c r="AG94" s="152"/>
      <c r="AH94" s="152"/>
      <c r="AI94" s="147"/>
      <c r="AJ94" s="112"/>
      <c r="AK94" s="147"/>
      <c r="AL94" s="112"/>
      <c r="AM94" s="113"/>
    </row>
    <row r="95" spans="1:39" x14ac:dyDescent="0.2">
      <c r="A95" s="117"/>
      <c r="B95" s="118" t="s">
        <v>440</v>
      </c>
      <c r="C95" s="117"/>
      <c r="D95" s="119"/>
      <c r="E95" s="117"/>
      <c r="F95" s="117"/>
      <c r="G95" s="117"/>
      <c r="H95" s="117"/>
      <c r="I95" s="117"/>
      <c r="J95" s="117"/>
      <c r="M95" s="151"/>
      <c r="N95" s="151"/>
      <c r="O95" s="151"/>
      <c r="V95" s="144"/>
      <c r="AF95" s="152"/>
      <c r="AG95" s="152"/>
      <c r="AH95" s="152"/>
      <c r="AI95" s="147"/>
      <c r="AJ95" s="112"/>
      <c r="AK95" s="147"/>
      <c r="AL95" s="112"/>
      <c r="AM95" s="113"/>
    </row>
    <row r="96" spans="1:39" s="132" customFormat="1" ht="21" x14ac:dyDescent="0.2">
      <c r="A96" s="122">
        <v>73</v>
      </c>
      <c r="B96" s="123" t="s">
        <v>441</v>
      </c>
      <c r="C96" s="122" t="s">
        <v>156</v>
      </c>
      <c r="D96" s="124">
        <v>54</v>
      </c>
      <c r="E96" s="124">
        <v>190.3</v>
      </c>
      <c r="F96" s="125">
        <v>190.3</v>
      </c>
      <c r="G96" s="124">
        <v>58</v>
      </c>
      <c r="H96" s="124">
        <v>1930.3</v>
      </c>
      <c r="I96" s="128">
        <v>130000</v>
      </c>
      <c r="J96" s="128">
        <v>950000</v>
      </c>
      <c r="M96" s="151"/>
      <c r="N96" s="151"/>
      <c r="O96" s="151"/>
      <c r="AB96" s="153"/>
      <c r="AC96" s="153"/>
      <c r="AD96" s="153"/>
      <c r="AF96" s="154"/>
      <c r="AG96" s="154"/>
      <c r="AH96" s="154"/>
      <c r="AI96" s="155"/>
      <c r="AJ96" s="131"/>
      <c r="AK96" s="155"/>
      <c r="AL96" s="131"/>
    </row>
    <row r="97" spans="1:39" s="132" customFormat="1" x14ac:dyDescent="0.25">
      <c r="A97" s="133"/>
      <c r="B97" s="134" t="s">
        <v>442</v>
      </c>
      <c r="C97" s="133"/>
      <c r="D97" s="156">
        <v>54</v>
      </c>
      <c r="E97" s="156">
        <v>190.3</v>
      </c>
      <c r="F97" s="136">
        <v>190.3</v>
      </c>
      <c r="G97" s="156">
        <v>58</v>
      </c>
      <c r="H97" s="156">
        <v>1930.3</v>
      </c>
      <c r="I97" s="156"/>
      <c r="J97" s="156"/>
      <c r="AB97" s="153"/>
      <c r="AC97" s="153"/>
      <c r="AD97" s="153"/>
      <c r="AF97" s="154"/>
      <c r="AG97" s="154"/>
      <c r="AH97" s="154"/>
      <c r="AI97" s="155"/>
      <c r="AJ97" s="131"/>
      <c r="AK97" s="155"/>
      <c r="AL97" s="131"/>
    </row>
    <row r="98" spans="1:39" x14ac:dyDescent="0.25">
      <c r="A98" s="157"/>
      <c r="B98" s="158"/>
      <c r="C98" s="157"/>
      <c r="D98" s="159"/>
      <c r="E98" s="160"/>
      <c r="F98" s="160"/>
      <c r="G98" s="161"/>
      <c r="H98" s="162"/>
      <c r="AF98" s="152"/>
      <c r="AG98" s="152"/>
      <c r="AH98" s="152"/>
      <c r="AI98" s="147"/>
      <c r="AJ98" s="112"/>
      <c r="AK98" s="147"/>
      <c r="AL98" s="112"/>
      <c r="AM98" s="113"/>
    </row>
    <row r="99" spans="1:39" ht="42" x14ac:dyDescent="0.25">
      <c r="A99" s="148" t="s">
        <v>15</v>
      </c>
      <c r="B99" s="148" t="s">
        <v>439</v>
      </c>
      <c r="C99" s="148" t="s">
        <v>331</v>
      </c>
      <c r="D99" s="163" t="s">
        <v>332</v>
      </c>
      <c r="E99" s="148" t="s">
        <v>333</v>
      </c>
      <c r="F99" s="148" t="s">
        <v>334</v>
      </c>
      <c r="U99" s="144"/>
      <c r="AF99" s="152"/>
      <c r="AG99" s="152"/>
      <c r="AH99" s="152"/>
      <c r="AI99" s="147"/>
      <c r="AJ99" s="112"/>
      <c r="AK99" s="147"/>
      <c r="AL99" s="112"/>
      <c r="AM99" s="113"/>
    </row>
    <row r="100" spans="1:39" ht="21" x14ac:dyDescent="0.25">
      <c r="A100" s="148"/>
      <c r="B100" s="164" t="s">
        <v>443</v>
      </c>
      <c r="C100" s="148"/>
      <c r="D100" s="163"/>
      <c r="E100" s="148"/>
      <c r="F100" s="148"/>
      <c r="U100" s="144"/>
      <c r="AF100" s="152"/>
      <c r="AG100" s="152"/>
      <c r="AH100" s="152"/>
      <c r="AI100" s="147"/>
      <c r="AJ100" s="112"/>
      <c r="AK100" s="147"/>
      <c r="AL100" s="112"/>
      <c r="AM100" s="113"/>
    </row>
    <row r="101" spans="1:39" x14ac:dyDescent="0.25">
      <c r="A101" s="165">
        <v>74</v>
      </c>
      <c r="B101" s="166" t="s">
        <v>445</v>
      </c>
      <c r="C101" s="165" t="s">
        <v>155</v>
      </c>
      <c r="D101" s="124">
        <v>1587</v>
      </c>
      <c r="E101" s="165" t="s">
        <v>369</v>
      </c>
      <c r="F101" s="167">
        <v>0.4</v>
      </c>
      <c r="I101" s="168"/>
      <c r="J101" s="169"/>
      <c r="U101" s="144"/>
      <c r="AF101" s="152"/>
      <c r="AG101" s="152"/>
      <c r="AH101" s="152"/>
      <c r="AI101" s="147"/>
      <c r="AJ101" s="112"/>
      <c r="AK101" s="147"/>
      <c r="AL101" s="112"/>
      <c r="AM101" s="113"/>
    </row>
    <row r="102" spans="1:39" x14ac:dyDescent="0.25">
      <c r="A102" s="165">
        <v>75</v>
      </c>
      <c r="B102" s="123" t="s">
        <v>446</v>
      </c>
      <c r="C102" s="165" t="s">
        <v>155</v>
      </c>
      <c r="D102" s="124">
        <v>641</v>
      </c>
      <c r="E102" s="165" t="s">
        <v>369</v>
      </c>
      <c r="F102" s="170">
        <v>0.50249999999999995</v>
      </c>
      <c r="I102" s="168"/>
      <c r="J102" s="169"/>
      <c r="U102" s="144"/>
      <c r="AF102" s="152"/>
      <c r="AG102" s="152"/>
      <c r="AH102" s="152"/>
      <c r="AI102" s="147"/>
      <c r="AJ102" s="112"/>
      <c r="AK102" s="147"/>
      <c r="AL102" s="112"/>
      <c r="AM102" s="113"/>
    </row>
    <row r="103" spans="1:39" x14ac:dyDescent="0.25">
      <c r="A103" s="165">
        <v>76</v>
      </c>
      <c r="B103" s="123" t="s">
        <v>444</v>
      </c>
      <c r="C103" s="165" t="s">
        <v>155</v>
      </c>
      <c r="D103" s="124">
        <v>404</v>
      </c>
      <c r="E103" s="165" t="s">
        <v>369</v>
      </c>
      <c r="F103" s="170">
        <v>0.3</v>
      </c>
      <c r="I103" s="168"/>
      <c r="J103" s="169"/>
      <c r="U103" s="144"/>
      <c r="AF103" s="152"/>
      <c r="AG103" s="152"/>
      <c r="AH103" s="152"/>
      <c r="AI103" s="147"/>
      <c r="AJ103" s="112"/>
      <c r="AK103" s="147"/>
      <c r="AL103" s="112"/>
      <c r="AM103" s="113"/>
    </row>
    <row r="104" spans="1:39" x14ac:dyDescent="0.25">
      <c r="A104" s="165">
        <v>77</v>
      </c>
      <c r="B104" s="123" t="s">
        <v>447</v>
      </c>
      <c r="C104" s="165" t="s">
        <v>155</v>
      </c>
      <c r="D104" s="124">
        <v>1100</v>
      </c>
      <c r="E104" s="165" t="s">
        <v>369</v>
      </c>
      <c r="F104" s="170">
        <v>0.8236</v>
      </c>
      <c r="I104" s="144"/>
      <c r="J104" s="171"/>
      <c r="U104" s="144"/>
      <c r="AF104" s="152"/>
      <c r="AG104" s="152"/>
      <c r="AH104" s="152"/>
      <c r="AI104" s="147"/>
      <c r="AJ104" s="112"/>
      <c r="AK104" s="147"/>
      <c r="AL104" s="112"/>
      <c r="AM104" s="113"/>
    </row>
    <row r="105" spans="1:39" ht="21" x14ac:dyDescent="0.25">
      <c r="A105" s="165">
        <v>78</v>
      </c>
      <c r="B105" s="123" t="s">
        <v>448</v>
      </c>
      <c r="C105" s="122" t="s">
        <v>368</v>
      </c>
      <c r="D105" s="124">
        <v>195</v>
      </c>
      <c r="E105" s="165" t="s">
        <v>369</v>
      </c>
      <c r="F105" s="170">
        <v>0.66300000000000003</v>
      </c>
      <c r="I105" s="144"/>
      <c r="U105" s="144"/>
      <c r="AF105" s="152"/>
      <c r="AG105" s="152"/>
      <c r="AH105" s="152"/>
      <c r="AI105" s="147"/>
      <c r="AJ105" s="112"/>
      <c r="AK105" s="147"/>
      <c r="AL105" s="112"/>
      <c r="AM105" s="113"/>
    </row>
    <row r="106" spans="1:39" ht="21" x14ac:dyDescent="0.25">
      <c r="A106" s="165">
        <v>79</v>
      </c>
      <c r="B106" s="123" t="s">
        <v>49</v>
      </c>
      <c r="C106" s="122" t="s">
        <v>156</v>
      </c>
      <c r="D106" s="124">
        <v>201</v>
      </c>
      <c r="E106" s="165" t="s">
        <v>369</v>
      </c>
      <c r="F106" s="170">
        <v>0.30120000000000002</v>
      </c>
      <c r="I106" s="144"/>
      <c r="U106" s="144"/>
      <c r="AF106" s="152"/>
      <c r="AG106" s="152"/>
      <c r="AH106" s="152"/>
      <c r="AI106" s="147"/>
      <c r="AJ106" s="112"/>
      <c r="AK106" s="147"/>
      <c r="AL106" s="112"/>
      <c r="AM106" s="113"/>
    </row>
    <row r="107" spans="1:39" x14ac:dyDescent="0.25">
      <c r="A107" s="133"/>
      <c r="B107" s="134" t="s">
        <v>449</v>
      </c>
      <c r="C107" s="133"/>
      <c r="D107" s="135">
        <v>4128</v>
      </c>
      <c r="E107" s="133"/>
      <c r="F107" s="133"/>
      <c r="I107" s="144"/>
      <c r="U107" s="144"/>
      <c r="AF107" s="152"/>
      <c r="AG107" s="152"/>
      <c r="AH107" s="152"/>
      <c r="AI107" s="147"/>
      <c r="AJ107" s="112"/>
      <c r="AK107" s="147"/>
      <c r="AL107" s="112"/>
      <c r="AM107" s="113"/>
    </row>
    <row r="108" spans="1:39" s="151" customFormat="1" x14ac:dyDescent="0.2">
      <c r="H108" s="113"/>
      <c r="I108" s="172"/>
    </row>
    <row r="109" spans="1:39" s="151" customFormat="1" x14ac:dyDescent="0.2">
      <c r="H109" s="113"/>
      <c r="I109" s="172"/>
    </row>
    <row r="110" spans="1:39" ht="31.5" x14ac:dyDescent="0.2">
      <c r="A110" s="150"/>
      <c r="B110" s="150" t="s">
        <v>450</v>
      </c>
      <c r="C110" s="116" t="s">
        <v>332</v>
      </c>
      <c r="D110" s="150" t="s">
        <v>489</v>
      </c>
      <c r="E110" s="151"/>
      <c r="F110" s="151"/>
      <c r="G110" s="151"/>
      <c r="I110" s="172"/>
      <c r="AF110" s="152"/>
      <c r="AG110" s="152"/>
      <c r="AH110" s="152"/>
      <c r="AI110" s="147"/>
      <c r="AJ110" s="112"/>
      <c r="AK110" s="147"/>
      <c r="AL110" s="112"/>
      <c r="AM110" s="113"/>
    </row>
    <row r="111" spans="1:39" s="132" customFormat="1" x14ac:dyDescent="0.2">
      <c r="A111" s="173"/>
      <c r="B111" s="173" t="s">
        <v>451</v>
      </c>
      <c r="C111" s="174">
        <v>285984</v>
      </c>
      <c r="D111" s="174">
        <v>5883969.4085707497</v>
      </c>
      <c r="E111" s="151"/>
      <c r="F111" s="151"/>
      <c r="G111" s="151"/>
      <c r="I111" s="168"/>
      <c r="J111" s="175"/>
      <c r="AB111" s="153"/>
      <c r="AC111" s="153"/>
      <c r="AD111" s="153"/>
      <c r="AF111" s="154"/>
      <c r="AG111" s="154"/>
      <c r="AH111" s="154"/>
      <c r="AI111" s="155"/>
      <c r="AJ111" s="131"/>
      <c r="AK111" s="155"/>
      <c r="AL111" s="131"/>
    </row>
    <row r="112" spans="1:39" s="151" customFormat="1" x14ac:dyDescent="0.2"/>
    <row r="113" spans="1:39" ht="21" x14ac:dyDescent="0.2">
      <c r="A113" s="176"/>
      <c r="B113" s="177" t="s">
        <v>452</v>
      </c>
      <c r="C113" s="176"/>
      <c r="D113" s="178"/>
      <c r="E113" s="151"/>
      <c r="F113" s="151"/>
      <c r="G113" s="151"/>
      <c r="H113" s="151"/>
      <c r="AF113" s="152"/>
      <c r="AG113" s="152"/>
      <c r="AH113" s="152"/>
      <c r="AI113" s="147"/>
      <c r="AJ113" s="112"/>
      <c r="AK113" s="147"/>
      <c r="AL113" s="112"/>
      <c r="AM113" s="113"/>
    </row>
    <row r="114" spans="1:39" ht="84" x14ac:dyDescent="0.25">
      <c r="A114" s="150" t="s">
        <v>15</v>
      </c>
      <c r="B114" s="150" t="s">
        <v>453</v>
      </c>
      <c r="C114" s="150" t="s">
        <v>331</v>
      </c>
      <c r="D114" s="116" t="s">
        <v>332</v>
      </c>
      <c r="E114" s="149" t="s">
        <v>490</v>
      </c>
      <c r="F114" s="150" t="s">
        <v>491</v>
      </c>
      <c r="G114" s="116" t="s">
        <v>492</v>
      </c>
      <c r="H114" s="116" t="s">
        <v>454</v>
      </c>
      <c r="AF114" s="152"/>
      <c r="AG114" s="152"/>
      <c r="AH114" s="152"/>
      <c r="AI114" s="147"/>
      <c r="AJ114" s="112"/>
      <c r="AK114" s="147"/>
      <c r="AL114" s="112"/>
      <c r="AM114" s="113"/>
    </row>
    <row r="115" spans="1:39" x14ac:dyDescent="0.25">
      <c r="A115" s="117"/>
      <c r="B115" s="179" t="s">
        <v>455</v>
      </c>
      <c r="C115" s="150"/>
      <c r="D115" s="150"/>
      <c r="E115" s="150"/>
      <c r="F115" s="150"/>
      <c r="G115" s="150"/>
      <c r="H115" s="150"/>
      <c r="AF115" s="152"/>
      <c r="AG115" s="152"/>
      <c r="AH115" s="152"/>
      <c r="AI115" s="147"/>
      <c r="AJ115" s="112"/>
      <c r="AK115" s="147"/>
      <c r="AL115" s="112"/>
      <c r="AM115" s="113"/>
    </row>
    <row r="116" spans="1:39" s="132" customFormat="1" ht="21" x14ac:dyDescent="0.25">
      <c r="A116" s="122">
        <v>80</v>
      </c>
      <c r="B116" s="123" t="s">
        <v>456</v>
      </c>
      <c r="C116" s="122" t="s">
        <v>156</v>
      </c>
      <c r="D116" s="124">
        <v>892</v>
      </c>
      <c r="E116" s="138">
        <v>7603</v>
      </c>
      <c r="F116" s="138">
        <v>7603</v>
      </c>
      <c r="G116" s="138">
        <v>137.760471</v>
      </c>
      <c r="H116" s="138">
        <v>15100</v>
      </c>
      <c r="AB116" s="153"/>
      <c r="AC116" s="153"/>
      <c r="AD116" s="153"/>
      <c r="AF116" s="154"/>
      <c r="AG116" s="154"/>
      <c r="AH116" s="154"/>
      <c r="AI116" s="155"/>
      <c r="AJ116" s="131"/>
      <c r="AK116" s="155"/>
      <c r="AL116" s="131"/>
    </row>
    <row r="117" spans="1:39" s="132" customFormat="1" ht="21" x14ac:dyDescent="0.25">
      <c r="A117" s="122">
        <v>81</v>
      </c>
      <c r="B117" s="123" t="s">
        <v>457</v>
      </c>
      <c r="C117" s="122" t="s">
        <v>156</v>
      </c>
      <c r="D117" s="124">
        <v>1628</v>
      </c>
      <c r="E117" s="138">
        <v>9251</v>
      </c>
      <c r="F117" s="138">
        <v>9251</v>
      </c>
      <c r="G117" s="138">
        <v>285.009342</v>
      </c>
      <c r="H117" s="138">
        <v>26600</v>
      </c>
      <c r="AB117" s="153"/>
      <c r="AC117" s="153"/>
      <c r="AD117" s="153"/>
      <c r="AF117" s="154"/>
      <c r="AG117" s="154"/>
      <c r="AH117" s="154"/>
      <c r="AI117" s="155"/>
      <c r="AJ117" s="131"/>
      <c r="AK117" s="155"/>
      <c r="AL117" s="131"/>
    </row>
    <row r="118" spans="1:39" s="132" customFormat="1" ht="21" x14ac:dyDescent="0.25">
      <c r="A118" s="122">
        <v>82</v>
      </c>
      <c r="B118" s="180" t="s">
        <v>458</v>
      </c>
      <c r="C118" s="122" t="s">
        <v>155</v>
      </c>
      <c r="D118" s="124">
        <v>222</v>
      </c>
      <c r="E118" s="138">
        <v>713</v>
      </c>
      <c r="F118" s="138">
        <v>713</v>
      </c>
      <c r="G118" s="138">
        <v>24.75151</v>
      </c>
      <c r="H118" s="138">
        <v>34700</v>
      </c>
      <c r="AB118" s="153"/>
      <c r="AC118" s="153"/>
      <c r="AD118" s="153"/>
      <c r="AF118" s="154"/>
      <c r="AG118" s="154"/>
      <c r="AH118" s="154"/>
      <c r="AI118" s="155"/>
      <c r="AJ118" s="131"/>
      <c r="AK118" s="155"/>
      <c r="AL118" s="131"/>
    </row>
    <row r="119" spans="1:39" s="132" customFormat="1" x14ac:dyDescent="0.25">
      <c r="A119" s="133"/>
      <c r="B119" s="134" t="s">
        <v>459</v>
      </c>
      <c r="C119" s="133"/>
      <c r="D119" s="135">
        <v>2742</v>
      </c>
      <c r="E119" s="135">
        <v>17567</v>
      </c>
      <c r="F119" s="135">
        <v>17567</v>
      </c>
      <c r="G119" s="135"/>
      <c r="H119" s="135"/>
      <c r="AB119" s="153"/>
      <c r="AC119" s="153"/>
      <c r="AD119" s="153"/>
      <c r="AI119" s="154"/>
      <c r="AJ119" s="155"/>
      <c r="AK119" s="154"/>
      <c r="AL119" s="155"/>
      <c r="AM119" s="131"/>
    </row>
    <row r="120" spans="1:39" x14ac:dyDescent="0.25">
      <c r="A120" s="133"/>
      <c r="B120" s="134" t="s">
        <v>460</v>
      </c>
      <c r="C120" s="133"/>
      <c r="D120" s="135">
        <v>13800</v>
      </c>
      <c r="E120" s="135"/>
      <c r="F120" s="135"/>
      <c r="G120" s="135"/>
      <c r="H120" s="135"/>
      <c r="AF120" s="152"/>
      <c r="AG120" s="152"/>
      <c r="AH120" s="152"/>
      <c r="AI120" s="147"/>
      <c r="AJ120" s="112"/>
      <c r="AK120" s="147"/>
      <c r="AL120" s="112"/>
      <c r="AM120" s="113"/>
    </row>
    <row r="121" spans="1:39" s="132" customFormat="1" x14ac:dyDescent="0.25">
      <c r="A121" s="133"/>
      <c r="B121" s="134" t="s">
        <v>461</v>
      </c>
      <c r="C121" s="133"/>
      <c r="D121" s="135">
        <v>16542</v>
      </c>
      <c r="E121" s="136"/>
      <c r="F121" s="136"/>
      <c r="G121" s="136"/>
      <c r="H121" s="136"/>
      <c r="AB121" s="153"/>
      <c r="AC121" s="153"/>
      <c r="AD121" s="153"/>
      <c r="AI121" s="154"/>
      <c r="AJ121" s="155"/>
      <c r="AK121" s="154"/>
      <c r="AL121" s="155"/>
      <c r="AM121" s="131"/>
    </row>
    <row r="123" spans="1:39" ht="42" x14ac:dyDescent="0.25">
      <c r="A123" s="150"/>
      <c r="B123" s="150" t="s">
        <v>462</v>
      </c>
      <c r="C123" s="150"/>
      <c r="D123" s="116" t="s">
        <v>332</v>
      </c>
    </row>
    <row r="124" spans="1:39" x14ac:dyDescent="0.25">
      <c r="A124" s="181"/>
      <c r="B124" s="182" t="s">
        <v>463</v>
      </c>
      <c r="C124" s="183"/>
      <c r="D124" s="184">
        <v>302526</v>
      </c>
      <c r="I124" s="168"/>
      <c r="J124" s="175"/>
    </row>
  </sheetData>
  <mergeCells count="22"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Содержание</vt:lpstr>
      <vt:lpstr>Обзор</vt:lpstr>
      <vt:lpstr>Операционные результаты</vt:lpstr>
      <vt:lpstr>ОФР</vt:lpstr>
      <vt:lpstr>Балансовый отчет</vt:lpstr>
      <vt:lpstr>ОДДС</vt:lpstr>
      <vt:lpstr>Оценка активов 2023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Бевзюк Мария Александровна</cp:lastModifiedBy>
  <dcterms:created xsi:type="dcterms:W3CDTF">2021-08-12T14:59:22Z</dcterms:created>
  <dcterms:modified xsi:type="dcterms:W3CDTF">2024-07-18T14:52:53Z</dcterms:modified>
</cp:coreProperties>
</file>